
<file path=[Content_Types].xml><?xml version="1.0" encoding="utf-8"?>
<Types xmlns="http://schemas.openxmlformats.org/package/2006/content-types">
  <Default Extension="93A1A100" ContentType="image/png"/>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rec219\Downloads\"/>
    </mc:Choice>
  </mc:AlternateContent>
  <xr:revisionPtr revIDLastSave="0" documentId="13_ncr:1_{799E525A-EC64-41BE-B0CF-66F7999C217A}" xr6:coauthVersionLast="47" xr6:coauthVersionMax="47" xr10:uidLastSave="{00000000-0000-0000-0000-000000000000}"/>
  <bookViews>
    <workbookView xWindow="-38510" yWindow="-3880" windowWidth="38620" windowHeight="21100" tabRatio="495" xr2:uid="{00000000-000D-0000-FFFF-FFFF00000000}"/>
  </bookViews>
  <sheets>
    <sheet name="Pg 1" sheetId="2" r:id="rId1"/>
    <sheet name="Pg 2_R-panel" sheetId="5" r:id="rId2"/>
  </sheets>
  <definedNames>
    <definedName name="_xlnm.Print_Area" localSheetId="0">'Pg 1'!$A$1:$N$56</definedName>
    <definedName name="_xlnm.Print_Area" localSheetId="1">'Pg 2_R-panel'!$AA$1:$AS$83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63" i="5" l="1"/>
  <c r="R263" i="5"/>
  <c r="Q263" i="5"/>
  <c r="B262" i="5"/>
  <c r="R262" i="5" s="1"/>
  <c r="C261" i="5"/>
  <c r="X260" i="5"/>
  <c r="X263" i="5" s="1"/>
  <c r="U260" i="5"/>
  <c r="O260" i="5"/>
  <c r="L260" i="5"/>
  <c r="I260" i="5"/>
  <c r="F260" i="5"/>
  <c r="B256" i="5"/>
  <c r="B255" i="5"/>
  <c r="X253" i="5"/>
  <c r="U253" i="5"/>
  <c r="R253" i="5"/>
  <c r="O253" i="5"/>
  <c r="L253" i="5"/>
  <c r="I253" i="5"/>
  <c r="B250" i="5"/>
  <c r="B249" i="5"/>
  <c r="X247" i="5"/>
  <c r="U247" i="5"/>
  <c r="R247" i="5"/>
  <c r="O247" i="5"/>
  <c r="L247" i="5"/>
  <c r="I247" i="5"/>
  <c r="F247" i="5"/>
  <c r="A247" i="5"/>
  <c r="B244" i="5"/>
  <c r="B243" i="5"/>
  <c r="B242" i="5"/>
  <c r="C241" i="5"/>
  <c r="X240" i="5"/>
  <c r="U240" i="5"/>
  <c r="R240" i="5"/>
  <c r="O240" i="5"/>
  <c r="L240" i="5"/>
  <c r="I240" i="5"/>
  <c r="F240" i="5"/>
  <c r="B237" i="5"/>
  <c r="B236" i="5"/>
  <c r="B235" i="5"/>
  <c r="X233" i="5"/>
  <c r="U233" i="5"/>
  <c r="R233" i="5"/>
  <c r="O233" i="5"/>
  <c r="L233" i="5"/>
  <c r="I233" i="5"/>
  <c r="B230" i="5"/>
  <c r="B229" i="5"/>
  <c r="X227" i="5"/>
  <c r="U227" i="5"/>
  <c r="R227" i="5"/>
  <c r="O227" i="5"/>
  <c r="L227" i="5"/>
  <c r="I227" i="5"/>
  <c r="F227" i="5"/>
  <c r="A227" i="5"/>
  <c r="B224" i="5"/>
  <c r="B223" i="5"/>
  <c r="B222" i="5"/>
  <c r="C221" i="5"/>
  <c r="X220" i="5"/>
  <c r="U220" i="5"/>
  <c r="R220" i="5"/>
  <c r="O220" i="5"/>
  <c r="L220" i="5"/>
  <c r="I220" i="5"/>
  <c r="F220" i="5"/>
  <c r="G222" i="5" s="1"/>
  <c r="B217" i="5"/>
  <c r="B215" i="5"/>
  <c r="X213" i="5"/>
  <c r="Y216" i="5" s="1"/>
  <c r="U213" i="5"/>
  <c r="V216" i="5" s="1"/>
  <c r="R213" i="5"/>
  <c r="S216" i="5" s="1"/>
  <c r="O213" i="5"/>
  <c r="L213" i="5"/>
  <c r="I213" i="5"/>
  <c r="J216" i="5" s="1"/>
  <c r="B209" i="5"/>
  <c r="X207" i="5"/>
  <c r="W210" i="5" s="1"/>
  <c r="U207" i="5"/>
  <c r="T210" i="5" s="1"/>
  <c r="R207" i="5"/>
  <c r="O207" i="5"/>
  <c r="N210" i="5" s="1"/>
  <c r="L207" i="5"/>
  <c r="L210" i="5" s="1"/>
  <c r="I207" i="5"/>
  <c r="I210" i="5" s="1"/>
  <c r="F207" i="5"/>
  <c r="G210" i="5" s="1"/>
  <c r="A207" i="5"/>
  <c r="B204" i="5"/>
  <c r="B203" i="5"/>
  <c r="B202" i="5"/>
  <c r="C201" i="5"/>
  <c r="X200" i="5"/>
  <c r="U200" i="5"/>
  <c r="R200" i="5"/>
  <c r="O200" i="5"/>
  <c r="L200" i="5"/>
  <c r="I200" i="5"/>
  <c r="F200" i="5"/>
  <c r="B197" i="5"/>
  <c r="B196" i="5"/>
  <c r="B195" i="5"/>
  <c r="X193" i="5"/>
  <c r="U193" i="5"/>
  <c r="R193" i="5"/>
  <c r="O193" i="5"/>
  <c r="L193" i="5"/>
  <c r="I193" i="5"/>
  <c r="B190" i="5"/>
  <c r="B189" i="5"/>
  <c r="X187" i="5"/>
  <c r="U187" i="5"/>
  <c r="R187" i="5"/>
  <c r="O187" i="5"/>
  <c r="L187" i="5"/>
  <c r="I187" i="5"/>
  <c r="F187" i="5"/>
  <c r="A187" i="5"/>
  <c r="B184" i="5"/>
  <c r="B183" i="5"/>
  <c r="B182" i="5"/>
  <c r="C181" i="5"/>
  <c r="X180" i="5"/>
  <c r="U180" i="5"/>
  <c r="R180" i="5"/>
  <c r="O180" i="5"/>
  <c r="L180" i="5"/>
  <c r="I180" i="5"/>
  <c r="F180" i="5"/>
  <c r="E182" i="5" s="1"/>
  <c r="B177" i="5"/>
  <c r="B176" i="5"/>
  <c r="B175" i="5"/>
  <c r="X173" i="5"/>
  <c r="U173" i="5"/>
  <c r="R173" i="5"/>
  <c r="O173" i="5"/>
  <c r="L173" i="5"/>
  <c r="I173" i="5"/>
  <c r="B170" i="5"/>
  <c r="B169" i="5"/>
  <c r="X167" i="5"/>
  <c r="U167" i="5"/>
  <c r="R167" i="5"/>
  <c r="O167" i="5"/>
  <c r="L167" i="5"/>
  <c r="I167" i="5"/>
  <c r="F167" i="5"/>
  <c r="A167" i="5"/>
  <c r="B164" i="5"/>
  <c r="B163" i="5"/>
  <c r="B162" i="5"/>
  <c r="C161" i="5"/>
  <c r="X160" i="5"/>
  <c r="U160" i="5"/>
  <c r="R160" i="5"/>
  <c r="O160" i="5"/>
  <c r="L160" i="5"/>
  <c r="I160" i="5"/>
  <c r="F160" i="5"/>
  <c r="B157" i="5"/>
  <c r="B156" i="5"/>
  <c r="B155" i="5"/>
  <c r="X153" i="5"/>
  <c r="U153" i="5"/>
  <c r="R153" i="5"/>
  <c r="O153" i="5"/>
  <c r="L153" i="5"/>
  <c r="I153" i="5"/>
  <c r="B150" i="5"/>
  <c r="B149" i="5"/>
  <c r="X147" i="5"/>
  <c r="U147" i="5"/>
  <c r="R147" i="5"/>
  <c r="O147" i="5"/>
  <c r="L147" i="5"/>
  <c r="I147" i="5"/>
  <c r="F147" i="5"/>
  <c r="A147" i="5"/>
  <c r="B144" i="5"/>
  <c r="B143" i="5"/>
  <c r="B142" i="5"/>
  <c r="C141" i="5"/>
  <c r="X140" i="5"/>
  <c r="U140" i="5"/>
  <c r="R140" i="5"/>
  <c r="O140" i="5"/>
  <c r="L140" i="5"/>
  <c r="I140" i="5"/>
  <c r="F140" i="5"/>
  <c r="G142" i="5" s="1"/>
  <c r="B137" i="5"/>
  <c r="B136" i="5"/>
  <c r="B135" i="5"/>
  <c r="X133" i="5"/>
  <c r="U133" i="5"/>
  <c r="R133" i="5"/>
  <c r="O133" i="5"/>
  <c r="L133" i="5"/>
  <c r="I133" i="5"/>
  <c r="B130" i="5"/>
  <c r="B129" i="5"/>
  <c r="X127" i="5"/>
  <c r="U127" i="5"/>
  <c r="R127" i="5"/>
  <c r="O127" i="5"/>
  <c r="L127" i="5"/>
  <c r="I127" i="5"/>
  <c r="F127" i="5"/>
  <c r="A127" i="5"/>
  <c r="B124" i="5"/>
  <c r="B123" i="5"/>
  <c r="B122" i="5"/>
  <c r="C121" i="5"/>
  <c r="X120" i="5"/>
  <c r="U120" i="5"/>
  <c r="R120" i="5"/>
  <c r="O120" i="5"/>
  <c r="L120" i="5"/>
  <c r="I120" i="5"/>
  <c r="F120" i="5"/>
  <c r="B117" i="5"/>
  <c r="B116" i="5"/>
  <c r="B115" i="5"/>
  <c r="X113" i="5"/>
  <c r="U113" i="5"/>
  <c r="R113" i="5"/>
  <c r="O113" i="5"/>
  <c r="L113" i="5"/>
  <c r="I113" i="5"/>
  <c r="B110" i="5"/>
  <c r="B109" i="5"/>
  <c r="X107" i="5"/>
  <c r="U107" i="5"/>
  <c r="R107" i="5"/>
  <c r="O107" i="5"/>
  <c r="L107" i="5"/>
  <c r="I107" i="5"/>
  <c r="F107" i="5"/>
  <c r="A107" i="5"/>
  <c r="Y104" i="5"/>
  <c r="X104" i="5"/>
  <c r="W104" i="5"/>
  <c r="V104" i="5"/>
  <c r="U104" i="5"/>
  <c r="T104" i="5"/>
  <c r="S104" i="5"/>
  <c r="R104" i="5"/>
  <c r="Q104" i="5"/>
  <c r="P104" i="5"/>
  <c r="O104" i="5"/>
  <c r="N104" i="5"/>
  <c r="M104" i="5"/>
  <c r="L104" i="5"/>
  <c r="K104" i="5"/>
  <c r="J104" i="5"/>
  <c r="I104" i="5"/>
  <c r="H104" i="5"/>
  <c r="G104" i="5"/>
  <c r="F104" i="5"/>
  <c r="E104" i="5"/>
  <c r="Y103" i="5"/>
  <c r="X103" i="5"/>
  <c r="W103" i="5"/>
  <c r="V103" i="5"/>
  <c r="U103" i="5"/>
  <c r="T103" i="5"/>
  <c r="S103" i="5"/>
  <c r="R103" i="5"/>
  <c r="Q103" i="5"/>
  <c r="P103" i="5"/>
  <c r="O103" i="5"/>
  <c r="N103" i="5"/>
  <c r="M103" i="5"/>
  <c r="L103" i="5"/>
  <c r="K103" i="5"/>
  <c r="J103" i="5"/>
  <c r="I103" i="5"/>
  <c r="H103" i="5"/>
  <c r="G103" i="5"/>
  <c r="F103" i="5"/>
  <c r="E103" i="5"/>
  <c r="Y102" i="5"/>
  <c r="X102" i="5"/>
  <c r="W102" i="5"/>
  <c r="V102" i="5"/>
  <c r="U102" i="5"/>
  <c r="T102" i="5"/>
  <c r="S102" i="5"/>
  <c r="R102" i="5"/>
  <c r="Q102" i="5"/>
  <c r="P102" i="5"/>
  <c r="O102" i="5"/>
  <c r="N102" i="5"/>
  <c r="M102" i="5"/>
  <c r="L102" i="5"/>
  <c r="K102" i="5"/>
  <c r="J102" i="5"/>
  <c r="I102" i="5"/>
  <c r="H102" i="5"/>
  <c r="G102" i="5"/>
  <c r="F102" i="5"/>
  <c r="E102" i="5"/>
  <c r="Y97" i="5"/>
  <c r="X97" i="5"/>
  <c r="W97" i="5"/>
  <c r="V97" i="5"/>
  <c r="U97" i="5"/>
  <c r="T97" i="5"/>
  <c r="S97" i="5"/>
  <c r="R97" i="5"/>
  <c r="Q97" i="5"/>
  <c r="P97" i="5"/>
  <c r="O97" i="5"/>
  <c r="N97" i="5"/>
  <c r="M97" i="5"/>
  <c r="L97" i="5"/>
  <c r="K97" i="5"/>
  <c r="J97" i="5"/>
  <c r="I97" i="5"/>
  <c r="H97" i="5"/>
  <c r="Y96" i="5"/>
  <c r="X96" i="5"/>
  <c r="W96" i="5"/>
  <c r="V96" i="5"/>
  <c r="U96" i="5"/>
  <c r="T96" i="5"/>
  <c r="S96" i="5"/>
  <c r="R96" i="5"/>
  <c r="Q96" i="5"/>
  <c r="P96" i="5"/>
  <c r="O96" i="5"/>
  <c r="N96" i="5"/>
  <c r="M96" i="5"/>
  <c r="L96" i="5"/>
  <c r="K96" i="5"/>
  <c r="J96" i="5"/>
  <c r="I96" i="5"/>
  <c r="H96" i="5"/>
  <c r="Y95" i="5"/>
  <c r="X95" i="5"/>
  <c r="W95" i="5"/>
  <c r="V95" i="5"/>
  <c r="U95" i="5"/>
  <c r="T95" i="5"/>
  <c r="S95" i="5"/>
  <c r="R95" i="5"/>
  <c r="Q95" i="5"/>
  <c r="P95" i="5"/>
  <c r="O95" i="5"/>
  <c r="N95" i="5"/>
  <c r="M95" i="5"/>
  <c r="L95" i="5"/>
  <c r="K95" i="5"/>
  <c r="J95" i="5"/>
  <c r="I95" i="5"/>
  <c r="H95" i="5"/>
  <c r="F93" i="5"/>
  <c r="F96" i="5" s="1"/>
  <c r="Y90" i="5"/>
  <c r="X90" i="5"/>
  <c r="W90" i="5"/>
  <c r="V90" i="5"/>
  <c r="U90" i="5"/>
  <c r="T90" i="5"/>
  <c r="S90" i="5"/>
  <c r="R90" i="5"/>
  <c r="Q90" i="5"/>
  <c r="P90" i="5"/>
  <c r="O90" i="5"/>
  <c r="N90" i="5"/>
  <c r="M90" i="5"/>
  <c r="L90" i="5"/>
  <c r="K90" i="5"/>
  <c r="J90" i="5"/>
  <c r="I90" i="5"/>
  <c r="H90" i="5"/>
  <c r="G90" i="5"/>
  <c r="F90" i="5"/>
  <c r="E90" i="5"/>
  <c r="Y89" i="5"/>
  <c r="X89" i="5"/>
  <c r="W89" i="5"/>
  <c r="V89" i="5"/>
  <c r="U89" i="5"/>
  <c r="T89" i="5"/>
  <c r="S89" i="5"/>
  <c r="R89" i="5"/>
  <c r="Q89" i="5"/>
  <c r="P89" i="5"/>
  <c r="O89" i="5"/>
  <c r="N89" i="5"/>
  <c r="M89" i="5"/>
  <c r="L89" i="5"/>
  <c r="K89" i="5"/>
  <c r="J89" i="5"/>
  <c r="I89" i="5"/>
  <c r="H89" i="5"/>
  <c r="G89" i="5"/>
  <c r="F89" i="5"/>
  <c r="E89" i="5"/>
  <c r="AB38" i="5"/>
  <c r="AC37" i="5"/>
  <c r="AC36" i="5"/>
  <c r="AB35" i="5"/>
  <c r="AC34" i="5"/>
  <c r="AB33" i="5"/>
  <c r="AW31" i="5"/>
  <c r="AT31" i="5"/>
  <c r="AP31" i="5"/>
  <c r="AM31" i="5"/>
  <c r="AJ31" i="5"/>
  <c r="AG31" i="5"/>
  <c r="AD31" i="5"/>
  <c r="AR30" i="5"/>
  <c r="AN30" i="5"/>
  <c r="AJ30" i="5"/>
  <c r="AB28" i="5"/>
  <c r="AC27" i="5"/>
  <c r="AC26" i="5"/>
  <c r="AB25" i="5"/>
  <c r="AC24" i="5"/>
  <c r="AB23" i="5"/>
  <c r="AW21" i="5"/>
  <c r="AT21" i="5"/>
  <c r="AP21" i="5"/>
  <c r="AM21" i="5"/>
  <c r="AJ21" i="5"/>
  <c r="AG21" i="5"/>
  <c r="AD21" i="5"/>
  <c r="AR20" i="5"/>
  <c r="AN20" i="5"/>
  <c r="AJ20" i="5"/>
  <c r="AB18" i="5"/>
  <c r="AC17" i="5"/>
  <c r="AC16" i="5"/>
  <c r="AB15" i="5"/>
  <c r="AC14" i="5"/>
  <c r="AB13" i="5"/>
  <c r="AW11" i="5"/>
  <c r="AT11" i="5"/>
  <c r="AP11" i="5"/>
  <c r="AM11" i="5"/>
  <c r="AJ11" i="5"/>
  <c r="AG11" i="5"/>
  <c r="AD11" i="5"/>
  <c r="AN10" i="5"/>
  <c r="AJ10" i="5"/>
  <c r="G242" i="5" l="1"/>
  <c r="H117" i="5"/>
  <c r="G202" i="5"/>
  <c r="J137" i="5"/>
  <c r="J237" i="5"/>
  <c r="T163" i="5"/>
  <c r="U149" i="5"/>
  <c r="Q257" i="5"/>
  <c r="R216" i="5"/>
  <c r="R242" i="5"/>
  <c r="V202" i="5"/>
  <c r="Y229" i="5"/>
  <c r="X222" i="5"/>
  <c r="U110" i="5"/>
  <c r="H164" i="5"/>
  <c r="S202" i="5"/>
  <c r="T196" i="5"/>
  <c r="T264" i="5"/>
  <c r="R222" i="5"/>
  <c r="F182" i="5"/>
  <c r="E189" i="5"/>
  <c r="K217" i="5"/>
  <c r="I242" i="5"/>
  <c r="O262" i="5"/>
  <c r="P123" i="5"/>
  <c r="W149" i="5"/>
  <c r="I222" i="5"/>
  <c r="E222" i="5"/>
  <c r="R237" i="5"/>
  <c r="Q243" i="5"/>
  <c r="N143" i="5"/>
  <c r="N129" i="5"/>
  <c r="M156" i="5"/>
  <c r="M169" i="5"/>
  <c r="H202" i="5"/>
  <c r="P183" i="5"/>
  <c r="G262" i="5"/>
  <c r="H209" i="5"/>
  <c r="Y110" i="5"/>
  <c r="X117" i="5"/>
  <c r="V142" i="5"/>
  <c r="S157" i="5"/>
  <c r="N176" i="5"/>
  <c r="K222" i="5"/>
  <c r="G223" i="5"/>
  <c r="U230" i="5"/>
  <c r="O242" i="5"/>
  <c r="U249" i="5"/>
  <c r="V257" i="5"/>
  <c r="S91" i="5"/>
  <c r="N122" i="5"/>
  <c r="J204" i="5"/>
  <c r="Y142" i="5"/>
  <c r="M203" i="5"/>
  <c r="O222" i="5"/>
  <c r="X230" i="5"/>
  <c r="S244" i="5"/>
  <c r="W256" i="5"/>
  <c r="O183" i="5"/>
  <c r="G124" i="5"/>
  <c r="S137" i="5"/>
  <c r="V176" i="5"/>
  <c r="W195" i="5"/>
  <c r="O176" i="5"/>
  <c r="U116" i="5"/>
  <c r="U170" i="5"/>
  <c r="K197" i="5"/>
  <c r="H91" i="5"/>
  <c r="P91" i="5"/>
  <c r="X91" i="5"/>
  <c r="AX13" i="5" s="1"/>
  <c r="V116" i="5"/>
  <c r="R122" i="5"/>
  <c r="J149" i="5"/>
  <c r="I156" i="5"/>
  <c r="I170" i="5"/>
  <c r="J170" i="5"/>
  <c r="P189" i="5"/>
  <c r="T216" i="5"/>
  <c r="X105" i="5"/>
  <c r="AX33" i="5" s="1"/>
  <c r="W116" i="5"/>
  <c r="S135" i="5"/>
  <c r="R182" i="5"/>
  <c r="L249" i="5"/>
  <c r="G123" i="5"/>
  <c r="U156" i="5"/>
  <c r="H105" i="5"/>
  <c r="K105" i="5"/>
  <c r="W123" i="5"/>
  <c r="J91" i="5"/>
  <c r="R91" i="5"/>
  <c r="O116" i="5"/>
  <c r="V135" i="5"/>
  <c r="Q157" i="5"/>
  <c r="O170" i="5"/>
  <c r="K177" i="5"/>
  <c r="Q176" i="5"/>
  <c r="H203" i="5"/>
  <c r="F244" i="5"/>
  <c r="P105" i="5"/>
  <c r="M116" i="5"/>
  <c r="U117" i="5"/>
  <c r="R124" i="5"/>
  <c r="Y136" i="5"/>
  <c r="S149" i="5"/>
  <c r="Q209" i="5"/>
  <c r="N237" i="5"/>
  <c r="H249" i="5"/>
  <c r="U250" i="5"/>
  <c r="P143" i="5"/>
  <c r="Q203" i="5"/>
  <c r="M222" i="5"/>
  <c r="M244" i="5"/>
  <c r="F122" i="5"/>
  <c r="U175" i="5"/>
  <c r="U115" i="5"/>
  <c r="M122" i="5"/>
  <c r="U155" i="5"/>
  <c r="T169" i="5"/>
  <c r="W177" i="5"/>
  <c r="I184" i="5"/>
  <c r="W204" i="5"/>
  <c r="L242" i="5"/>
  <c r="U257" i="5"/>
  <c r="W98" i="5"/>
  <c r="AW23" i="5" s="1"/>
  <c r="Q117" i="5"/>
  <c r="X116" i="5"/>
  <c r="G129" i="5"/>
  <c r="W130" i="5"/>
  <c r="T142" i="5"/>
  <c r="O156" i="5"/>
  <c r="U163" i="5"/>
  <c r="V170" i="5"/>
  <c r="O175" i="5"/>
  <c r="X182" i="5"/>
  <c r="U184" i="5"/>
  <c r="S189" i="5"/>
  <c r="N197" i="5"/>
  <c r="J202" i="5"/>
  <c r="T209" i="5"/>
  <c r="T211" i="5" s="1"/>
  <c r="M230" i="5"/>
  <c r="W237" i="5"/>
  <c r="U243" i="5"/>
  <c r="M249" i="5"/>
  <c r="J250" i="5"/>
  <c r="I264" i="5"/>
  <c r="W135" i="5"/>
  <c r="J163" i="5"/>
  <c r="P222" i="5"/>
  <c r="L91" i="5"/>
  <c r="T91" i="5"/>
  <c r="AT13" i="5" s="1"/>
  <c r="S105" i="5"/>
  <c r="Q124" i="5"/>
  <c r="H143" i="5"/>
  <c r="I149" i="5"/>
  <c r="S155" i="5"/>
  <c r="V163" i="5"/>
  <c r="U169" i="5"/>
  <c r="J177" i="5"/>
  <c r="P177" i="5"/>
  <c r="Q184" i="5"/>
  <c r="S195" i="5"/>
  <c r="M229" i="5"/>
  <c r="K230" i="5"/>
  <c r="Q235" i="5"/>
  <c r="U244" i="5"/>
  <c r="R250" i="5"/>
  <c r="T256" i="5"/>
  <c r="S262" i="5"/>
  <c r="G229" i="5"/>
  <c r="K91" i="5"/>
  <c r="M98" i="5"/>
  <c r="U98" i="5"/>
  <c r="AU23" i="5" s="1"/>
  <c r="Y117" i="5"/>
  <c r="I117" i="5"/>
  <c r="T122" i="5"/>
  <c r="K137" i="5"/>
  <c r="W136" i="5"/>
  <c r="L149" i="5"/>
  <c r="Y169" i="5"/>
  <c r="E184" i="5"/>
  <c r="R184" i="5"/>
  <c r="X189" i="5"/>
  <c r="W202" i="5"/>
  <c r="X209" i="5"/>
  <c r="P229" i="5"/>
  <c r="X244" i="5"/>
  <c r="S249" i="5"/>
  <c r="I257" i="5"/>
  <c r="U256" i="5"/>
  <c r="N262" i="5"/>
  <c r="F263" i="5"/>
  <c r="X124" i="5"/>
  <c r="P137" i="5"/>
  <c r="X136" i="5"/>
  <c r="P149" i="5"/>
  <c r="T150" i="5"/>
  <c r="X164" i="5"/>
  <c r="V203" i="5"/>
  <c r="M210" i="5"/>
  <c r="K223" i="5"/>
  <c r="M237" i="5"/>
  <c r="P244" i="5"/>
  <c r="L257" i="5"/>
  <c r="H257" i="5"/>
  <c r="U262" i="5"/>
  <c r="O98" i="5"/>
  <c r="Q137" i="5"/>
  <c r="Q149" i="5"/>
  <c r="W150" i="5"/>
  <c r="S175" i="5"/>
  <c r="O189" i="5"/>
  <c r="V210" i="5"/>
  <c r="R223" i="5"/>
  <c r="J257" i="5"/>
  <c r="N98" i="5"/>
  <c r="X143" i="5"/>
  <c r="V149" i="5"/>
  <c r="Y150" i="5"/>
  <c r="T183" i="5"/>
  <c r="Y210" i="5"/>
  <c r="I215" i="5"/>
  <c r="R257" i="5"/>
  <c r="X210" i="5"/>
  <c r="J222" i="5"/>
  <c r="J223" i="5"/>
  <c r="V229" i="5"/>
  <c r="P230" i="5"/>
  <c r="H242" i="5"/>
  <c r="F243" i="5"/>
  <c r="K244" i="5"/>
  <c r="O250" i="5"/>
  <c r="R256" i="5"/>
  <c r="E95" i="5"/>
  <c r="T115" i="5"/>
  <c r="X123" i="5"/>
  <c r="E130" i="5"/>
  <c r="I169" i="5"/>
  <c r="R189" i="5"/>
  <c r="I243" i="5"/>
  <c r="E91" i="5"/>
  <c r="M91" i="5"/>
  <c r="U91" i="5"/>
  <c r="AU13" i="5" s="1"/>
  <c r="F95" i="5"/>
  <c r="V98" i="5"/>
  <c r="AV23" i="5" s="1"/>
  <c r="I105" i="5"/>
  <c r="Q105" i="5"/>
  <c r="Y105" i="5"/>
  <c r="AY33" i="5" s="1"/>
  <c r="M110" i="5"/>
  <c r="N110" i="5"/>
  <c r="Y116" i="5"/>
  <c r="U122" i="5"/>
  <c r="T124" i="5"/>
  <c r="P130" i="5"/>
  <c r="U137" i="5"/>
  <c r="H144" i="5"/>
  <c r="I155" i="5"/>
  <c r="O155" i="5"/>
  <c r="Q156" i="5"/>
  <c r="X163" i="5"/>
  <c r="N170" i="5"/>
  <c r="O177" i="5"/>
  <c r="W175" i="5"/>
  <c r="Q177" i="5"/>
  <c r="N184" i="5"/>
  <c r="N182" i="5"/>
  <c r="S183" i="5"/>
  <c r="W189" i="5"/>
  <c r="P196" i="5"/>
  <c r="F202" i="5"/>
  <c r="X202" i="5"/>
  <c r="R203" i="5"/>
  <c r="I235" i="5"/>
  <c r="K242" i="5"/>
  <c r="L243" i="5"/>
  <c r="R249" i="5"/>
  <c r="X249" i="5"/>
  <c r="V256" i="5"/>
  <c r="X257" i="5"/>
  <c r="V262" i="5"/>
  <c r="G110" i="5"/>
  <c r="H142" i="5"/>
  <c r="F91" i="5"/>
  <c r="V91" i="5"/>
  <c r="AV13" i="5" s="1"/>
  <c r="R105" i="5"/>
  <c r="O110" i="5"/>
  <c r="K116" i="5"/>
  <c r="V122" i="5"/>
  <c r="F124" i="5"/>
  <c r="Q130" i="5"/>
  <c r="U135" i="5"/>
  <c r="J144" i="5"/>
  <c r="K157" i="5"/>
  <c r="R155" i="5"/>
  <c r="T164" i="5"/>
  <c r="O169" i="5"/>
  <c r="Y175" i="5"/>
  <c r="W176" i="5"/>
  <c r="S177" i="5"/>
  <c r="Q182" i="5"/>
  <c r="W183" i="5"/>
  <c r="Y184" i="5"/>
  <c r="Y189" i="5"/>
  <c r="Q196" i="5"/>
  <c r="L202" i="5"/>
  <c r="U203" i="5"/>
  <c r="K216" i="5"/>
  <c r="E230" i="5"/>
  <c r="K235" i="5"/>
  <c r="V244" i="5"/>
  <c r="T250" i="5"/>
  <c r="V250" i="5"/>
  <c r="L255" i="5"/>
  <c r="Y257" i="5"/>
  <c r="W262" i="5"/>
  <c r="V263" i="5"/>
  <c r="F113" i="5"/>
  <c r="G116" i="5" s="1"/>
  <c r="E129" i="5"/>
  <c r="F129" i="5"/>
  <c r="J155" i="5"/>
  <c r="W164" i="5"/>
  <c r="N91" i="5"/>
  <c r="G95" i="5"/>
  <c r="J105" i="5"/>
  <c r="G91" i="5"/>
  <c r="O91" i="5"/>
  <c r="W91" i="5"/>
  <c r="AW13" i="5" s="1"/>
  <c r="H98" i="5"/>
  <c r="P98" i="5"/>
  <c r="X98" i="5"/>
  <c r="AX23" i="5" s="1"/>
  <c r="P110" i="5"/>
  <c r="O117" i="5"/>
  <c r="N116" i="5"/>
  <c r="E122" i="5"/>
  <c r="V123" i="5"/>
  <c r="P129" i="5"/>
  <c r="O129" i="5"/>
  <c r="U130" i="5"/>
  <c r="Y137" i="5"/>
  <c r="H136" i="5"/>
  <c r="R137" i="5"/>
  <c r="I150" i="5"/>
  <c r="P155" i="5"/>
  <c r="H163" i="5"/>
  <c r="P169" i="5"/>
  <c r="Q170" i="5"/>
  <c r="V177" i="5"/>
  <c r="U176" i="5"/>
  <c r="Y176" i="5"/>
  <c r="U177" i="5"/>
  <c r="Y182" i="5"/>
  <c r="X183" i="5"/>
  <c r="X190" i="5"/>
  <c r="X196" i="5"/>
  <c r="E203" i="5"/>
  <c r="Y203" i="5"/>
  <c r="H210" i="5"/>
  <c r="Q216" i="5"/>
  <c r="Q222" i="5"/>
  <c r="H230" i="5"/>
  <c r="L237" i="5"/>
  <c r="N235" i="5"/>
  <c r="Q242" i="5"/>
  <c r="F250" i="5"/>
  <c r="T255" i="5"/>
  <c r="E262" i="5"/>
  <c r="F262" i="5"/>
  <c r="X262" i="5"/>
  <c r="Y263" i="5"/>
  <c r="Y98" i="5"/>
  <c r="AY23" i="5" s="1"/>
  <c r="R129" i="5"/>
  <c r="X130" i="5"/>
  <c r="P136" i="5"/>
  <c r="O150" i="5"/>
  <c r="N164" i="5"/>
  <c r="J164" i="5"/>
  <c r="I176" i="5"/>
  <c r="N195" i="5"/>
  <c r="F229" i="5"/>
  <c r="P235" i="5"/>
  <c r="V243" i="5"/>
  <c r="F264" i="5"/>
  <c r="S197" i="5"/>
  <c r="I98" i="5"/>
  <c r="Q98" i="5"/>
  <c r="V110" i="5"/>
  <c r="S129" i="5"/>
  <c r="Q155" i="5"/>
  <c r="I157" i="5"/>
  <c r="S169" i="5"/>
  <c r="W169" i="5"/>
  <c r="X177" i="5"/>
  <c r="F189" i="5"/>
  <c r="P190" i="5"/>
  <c r="O237" i="5"/>
  <c r="I91" i="5"/>
  <c r="Q91" i="5"/>
  <c r="Y91" i="5"/>
  <c r="AY13" i="5" s="1"/>
  <c r="J98" i="5"/>
  <c r="R98" i="5"/>
  <c r="E96" i="5"/>
  <c r="W110" i="5"/>
  <c r="V117" i="5"/>
  <c r="P116" i="5"/>
  <c r="P117" i="5"/>
  <c r="P124" i="5"/>
  <c r="G122" i="5"/>
  <c r="O123" i="5"/>
  <c r="V124" i="5"/>
  <c r="U129" i="5"/>
  <c r="V129" i="5"/>
  <c r="Y130" i="5"/>
  <c r="N135" i="5"/>
  <c r="Q136" i="5"/>
  <c r="O149" i="5"/>
  <c r="Q150" i="5"/>
  <c r="V157" i="5"/>
  <c r="T156" i="5"/>
  <c r="N157" i="5"/>
  <c r="N163" i="5"/>
  <c r="P164" i="5"/>
  <c r="V169" i="5"/>
  <c r="W170" i="5"/>
  <c r="T175" i="5"/>
  <c r="J176" i="5"/>
  <c r="H177" i="5"/>
  <c r="Y177" i="5"/>
  <c r="G183" i="5"/>
  <c r="G189" i="5"/>
  <c r="O195" i="5"/>
  <c r="T202" i="5"/>
  <c r="K202" i="5"/>
  <c r="I203" i="5"/>
  <c r="S204" i="5"/>
  <c r="U210" i="5"/>
  <c r="H222" i="5"/>
  <c r="K229" i="5"/>
  <c r="L230" i="5"/>
  <c r="S235" i="5"/>
  <c r="N243" i="5"/>
  <c r="M250" i="5"/>
  <c r="J256" i="5"/>
  <c r="M257" i="5"/>
  <c r="H262" i="5"/>
  <c r="I263" i="5"/>
  <c r="V264" i="5"/>
  <c r="F105" i="5"/>
  <c r="N105" i="5"/>
  <c r="V105" i="5"/>
  <c r="AV33" i="5" s="1"/>
  <c r="U109" i="5"/>
  <c r="X110" i="5"/>
  <c r="W117" i="5"/>
  <c r="S122" i="5"/>
  <c r="Y124" i="5"/>
  <c r="Y129" i="5"/>
  <c r="W129" i="5"/>
  <c r="O135" i="5"/>
  <c r="U136" i="5"/>
  <c r="L142" i="5"/>
  <c r="R149" i="5"/>
  <c r="U150" i="5"/>
  <c r="U151" i="5" s="1"/>
  <c r="AU16" i="5" s="1"/>
  <c r="O157" i="5"/>
  <c r="V164" i="5"/>
  <c r="P163" i="5"/>
  <c r="Y170" i="5"/>
  <c r="I175" i="5"/>
  <c r="I177" i="5"/>
  <c r="F184" i="5"/>
  <c r="H183" i="5"/>
  <c r="J184" i="5"/>
  <c r="N189" i="5"/>
  <c r="R195" i="5"/>
  <c r="J203" i="5"/>
  <c r="N229" i="5"/>
  <c r="Y235" i="5"/>
  <c r="E243" i="5"/>
  <c r="H244" i="5"/>
  <c r="J249" i="5"/>
  <c r="N250" i="5"/>
  <c r="M256" i="5"/>
  <c r="J263" i="5"/>
  <c r="Y264" i="5"/>
  <c r="J129" i="5"/>
  <c r="I129" i="5"/>
  <c r="J130" i="5"/>
  <c r="H129" i="5"/>
  <c r="H130" i="5"/>
  <c r="S144" i="5"/>
  <c r="Q144" i="5"/>
  <c r="S142" i="5"/>
  <c r="R142" i="5"/>
  <c r="Q142" i="5"/>
  <c r="R144" i="5"/>
  <c r="G164" i="5"/>
  <c r="E163" i="5"/>
  <c r="F164" i="5"/>
  <c r="E164" i="5"/>
  <c r="G162" i="5"/>
  <c r="G163" i="5"/>
  <c r="E162" i="5"/>
  <c r="F163" i="5"/>
  <c r="V162" i="5"/>
  <c r="T162" i="5"/>
  <c r="P162" i="5"/>
  <c r="N162" i="5"/>
  <c r="H162" i="5"/>
  <c r="E110" i="5"/>
  <c r="G109" i="5"/>
  <c r="F109" i="5"/>
  <c r="E109" i="5"/>
  <c r="S115" i="5"/>
  <c r="M129" i="5"/>
  <c r="L129" i="5"/>
  <c r="M130" i="5"/>
  <c r="K129" i="5"/>
  <c r="K130" i="5"/>
  <c r="I130" i="5"/>
  <c r="S143" i="5"/>
  <c r="J162" i="5"/>
  <c r="F162" i="5"/>
  <c r="U189" i="5"/>
  <c r="T189" i="5"/>
  <c r="V189" i="5"/>
  <c r="T190" i="5"/>
  <c r="J109" i="5"/>
  <c r="H124" i="5"/>
  <c r="J122" i="5"/>
  <c r="I122" i="5"/>
  <c r="H122" i="5"/>
  <c r="K98" i="5"/>
  <c r="S98" i="5"/>
  <c r="M109" i="5"/>
  <c r="L122" i="5"/>
  <c r="K122" i="5"/>
  <c r="M124" i="5"/>
  <c r="L124" i="5"/>
  <c r="K124" i="5"/>
  <c r="I124" i="5"/>
  <c r="I137" i="5"/>
  <c r="H137" i="5"/>
  <c r="J135" i="5"/>
  <c r="I135" i="5"/>
  <c r="J136" i="5"/>
  <c r="H135" i="5"/>
  <c r="I136" i="5"/>
  <c r="P204" i="5"/>
  <c r="N204" i="5"/>
  <c r="P203" i="5"/>
  <c r="N202" i="5"/>
  <c r="O204" i="5"/>
  <c r="P202" i="5"/>
  <c r="O202" i="5"/>
  <c r="L109" i="5"/>
  <c r="Y155" i="5"/>
  <c r="X155" i="5"/>
  <c r="X157" i="5"/>
  <c r="W157" i="5"/>
  <c r="Y156" i="5"/>
  <c r="W156" i="5"/>
  <c r="W155" i="5"/>
  <c r="X162" i="5"/>
  <c r="L98" i="5"/>
  <c r="T98" i="5"/>
  <c r="AT23" i="5" s="1"/>
  <c r="L105" i="5"/>
  <c r="T105" i="5"/>
  <c r="AT33" i="5" s="1"/>
  <c r="P109" i="5"/>
  <c r="T109" i="5"/>
  <c r="Y115" i="5"/>
  <c r="I115" i="5"/>
  <c r="W115" i="5"/>
  <c r="O115" i="5"/>
  <c r="V115" i="5"/>
  <c r="N115" i="5"/>
  <c r="H123" i="5"/>
  <c r="J124" i="5"/>
  <c r="M135" i="5"/>
  <c r="L135" i="5"/>
  <c r="M136" i="5"/>
  <c r="K135" i="5"/>
  <c r="M137" i="5"/>
  <c r="K136" i="5"/>
  <c r="L137" i="5"/>
  <c r="F149" i="5"/>
  <c r="G150" i="5"/>
  <c r="E150" i="5"/>
  <c r="E149" i="5"/>
  <c r="E105" i="5"/>
  <c r="M105" i="5"/>
  <c r="U105" i="5"/>
  <c r="AU33" i="5" s="1"/>
  <c r="S109" i="5"/>
  <c r="G149" i="5"/>
  <c r="L169" i="5"/>
  <c r="K169" i="5"/>
  <c r="K170" i="5"/>
  <c r="J115" i="5"/>
  <c r="L115" i="5"/>
  <c r="Y157" i="5"/>
  <c r="Y109" i="5"/>
  <c r="W109" i="5"/>
  <c r="O109" i="5"/>
  <c r="V109" i="5"/>
  <c r="N109" i="5"/>
  <c r="G105" i="5"/>
  <c r="O105" i="5"/>
  <c r="W105" i="5"/>
  <c r="AW33" i="5" s="1"/>
  <c r="X109" i="5"/>
  <c r="F110" i="5"/>
  <c r="M115" i="5"/>
  <c r="P142" i="5"/>
  <c r="O142" i="5"/>
  <c r="O144" i="5"/>
  <c r="N142" i="5"/>
  <c r="P144" i="5"/>
  <c r="N144" i="5"/>
  <c r="E97" i="5"/>
  <c r="H110" i="5"/>
  <c r="H116" i="5"/>
  <c r="J117" i="5"/>
  <c r="R117" i="5"/>
  <c r="O122" i="5"/>
  <c r="W122" i="5"/>
  <c r="I123" i="5"/>
  <c r="Q123" i="5"/>
  <c r="Y123" i="5"/>
  <c r="S124" i="5"/>
  <c r="X129" i="5"/>
  <c r="R130" i="5"/>
  <c r="R131" i="5" s="1"/>
  <c r="P135" i="5"/>
  <c r="X135" i="5"/>
  <c r="R136" i="5"/>
  <c r="T137" i="5"/>
  <c r="U144" i="5"/>
  <c r="T144" i="5"/>
  <c r="U142" i="5"/>
  <c r="I142" i="5"/>
  <c r="M163" i="5"/>
  <c r="K162" i="5"/>
  <c r="M164" i="5"/>
  <c r="L164" i="5"/>
  <c r="K164" i="5"/>
  <c r="M162" i="5"/>
  <c r="T237" i="5"/>
  <c r="U235" i="5"/>
  <c r="T235" i="5"/>
  <c r="U237" i="5"/>
  <c r="V235" i="5"/>
  <c r="V237" i="5"/>
  <c r="F97" i="5"/>
  <c r="I110" i="5"/>
  <c r="Q110" i="5"/>
  <c r="I116" i="5"/>
  <c r="Q116" i="5"/>
  <c r="K117" i="5"/>
  <c r="S117" i="5"/>
  <c r="P122" i="5"/>
  <c r="X122" i="5"/>
  <c r="J123" i="5"/>
  <c r="R123" i="5"/>
  <c r="Q129" i="5"/>
  <c r="S130" i="5"/>
  <c r="Q135" i="5"/>
  <c r="Y135" i="5"/>
  <c r="S136" i="5"/>
  <c r="X142" i="5"/>
  <c r="W142" i="5"/>
  <c r="Y144" i="5"/>
  <c r="W144" i="5"/>
  <c r="J142" i="5"/>
  <c r="R143" i="5"/>
  <c r="J143" i="5"/>
  <c r="Y143" i="5"/>
  <c r="Q143" i="5"/>
  <c r="I143" i="5"/>
  <c r="W143" i="5"/>
  <c r="O143" i="5"/>
  <c r="G143" i="5"/>
  <c r="U143" i="5"/>
  <c r="M143" i="5"/>
  <c r="E143" i="5"/>
  <c r="T143" i="5"/>
  <c r="K149" i="5"/>
  <c r="F153" i="5"/>
  <c r="F156" i="5" s="1"/>
  <c r="L162" i="5"/>
  <c r="S210" i="5"/>
  <c r="Q210" i="5"/>
  <c r="S209" i="5"/>
  <c r="R209" i="5"/>
  <c r="R210" i="5"/>
  <c r="N217" i="5"/>
  <c r="Y242" i="5"/>
  <c r="X242" i="5"/>
  <c r="Y244" i="5"/>
  <c r="W244" i="5"/>
  <c r="Y243" i="5"/>
  <c r="W242" i="5"/>
  <c r="G97" i="5"/>
  <c r="H109" i="5"/>
  <c r="J110" i="5"/>
  <c r="R110" i="5"/>
  <c r="H115" i="5"/>
  <c r="P115" i="5"/>
  <c r="X115" i="5"/>
  <c r="J116" i="5"/>
  <c r="R116" i="5"/>
  <c r="L117" i="5"/>
  <c r="T117" i="5"/>
  <c r="Q122" i="5"/>
  <c r="Y122" i="5"/>
  <c r="K123" i="5"/>
  <c r="S123" i="5"/>
  <c r="E124" i="5"/>
  <c r="U124" i="5"/>
  <c r="L130" i="5"/>
  <c r="T130" i="5"/>
  <c r="R135" i="5"/>
  <c r="L136" i="5"/>
  <c r="T136" i="5"/>
  <c r="N137" i="5"/>
  <c r="V137" i="5"/>
  <c r="F143" i="5"/>
  <c r="V143" i="5"/>
  <c r="M149" i="5"/>
  <c r="S162" i="5"/>
  <c r="R162" i="5"/>
  <c r="Q162" i="5"/>
  <c r="R163" i="5"/>
  <c r="S164" i="5"/>
  <c r="Q164" i="5"/>
  <c r="F173" i="5"/>
  <c r="E176" i="5" s="1"/>
  <c r="U197" i="5"/>
  <c r="T197" i="5"/>
  <c r="U195" i="5"/>
  <c r="T195" i="5"/>
  <c r="V197" i="5"/>
  <c r="V195" i="5"/>
  <c r="O224" i="5"/>
  <c r="G224" i="5"/>
  <c r="M224" i="5"/>
  <c r="I224" i="5"/>
  <c r="F224" i="5"/>
  <c r="Q224" i="5"/>
  <c r="T217" i="5"/>
  <c r="N224" i="5"/>
  <c r="U224" i="5"/>
  <c r="T224" i="5"/>
  <c r="V217" i="5"/>
  <c r="L224" i="5"/>
  <c r="U217" i="5"/>
  <c r="E224" i="5"/>
  <c r="H217" i="5"/>
  <c r="Q229" i="5"/>
  <c r="S229" i="5"/>
  <c r="R229" i="5"/>
  <c r="S230" i="5"/>
  <c r="O257" i="5"/>
  <c r="N257" i="5"/>
  <c r="O255" i="5"/>
  <c r="N255" i="5"/>
  <c r="O256" i="5"/>
  <c r="N256" i="5"/>
  <c r="P255" i="5"/>
  <c r="P257" i="5"/>
  <c r="I109" i="5"/>
  <c r="Q109" i="5"/>
  <c r="K110" i="5"/>
  <c r="S110" i="5"/>
  <c r="Q115" i="5"/>
  <c r="S116" i="5"/>
  <c r="M117" i="5"/>
  <c r="L123" i="5"/>
  <c r="T123" i="5"/>
  <c r="N124" i="5"/>
  <c r="O137" i="5"/>
  <c r="W137" i="5"/>
  <c r="E144" i="5"/>
  <c r="G144" i="5"/>
  <c r="V144" i="5"/>
  <c r="M157" i="5"/>
  <c r="L157" i="5"/>
  <c r="L155" i="5"/>
  <c r="L184" i="5"/>
  <c r="K184" i="5"/>
  <c r="L182" i="5"/>
  <c r="K182" i="5"/>
  <c r="M184" i="5"/>
  <c r="K183" i="5"/>
  <c r="R109" i="5"/>
  <c r="L110" i="5"/>
  <c r="T110" i="5"/>
  <c r="R115" i="5"/>
  <c r="L116" i="5"/>
  <c r="T116" i="5"/>
  <c r="N117" i="5"/>
  <c r="E123" i="5"/>
  <c r="M123" i="5"/>
  <c r="U123" i="5"/>
  <c r="O124" i="5"/>
  <c r="W124" i="5"/>
  <c r="T129" i="5"/>
  <c r="F130" i="5"/>
  <c r="F131" i="5" s="1"/>
  <c r="N130" i="5"/>
  <c r="N131" i="5" s="1"/>
  <c r="V130" i="5"/>
  <c r="T135" i="5"/>
  <c r="N136" i="5"/>
  <c r="V136" i="5"/>
  <c r="X137" i="5"/>
  <c r="I144" i="5"/>
  <c r="E142" i="5"/>
  <c r="K143" i="5"/>
  <c r="X144" i="5"/>
  <c r="Y149" i="5"/>
  <c r="X149" i="5"/>
  <c r="M150" i="5"/>
  <c r="K155" i="5"/>
  <c r="Y162" i="5"/>
  <c r="R164" i="5"/>
  <c r="F170" i="5"/>
  <c r="F169" i="5"/>
  <c r="E169" i="5"/>
  <c r="L175" i="5"/>
  <c r="K175" i="5"/>
  <c r="M177" i="5"/>
  <c r="K176" i="5"/>
  <c r="L177" i="5"/>
  <c r="M182" i="5"/>
  <c r="F213" i="5"/>
  <c r="F233" i="5"/>
  <c r="G236" i="5" s="1"/>
  <c r="F253" i="5"/>
  <c r="F193" i="5"/>
  <c r="E196" i="5" s="1"/>
  <c r="G96" i="5"/>
  <c r="K109" i="5"/>
  <c r="K115" i="5"/>
  <c r="F123" i="5"/>
  <c r="N123" i="5"/>
  <c r="G130" i="5"/>
  <c r="O130" i="5"/>
  <c r="F133" i="5"/>
  <c r="G136" i="5" s="1"/>
  <c r="O136" i="5"/>
  <c r="M144" i="5"/>
  <c r="L144" i="5"/>
  <c r="K144" i="5"/>
  <c r="M142" i="5"/>
  <c r="K142" i="5"/>
  <c r="F142" i="5"/>
  <c r="L143" i="5"/>
  <c r="F144" i="5"/>
  <c r="M155" i="5"/>
  <c r="G169" i="5"/>
  <c r="G170" i="5"/>
  <c r="M175" i="5"/>
  <c r="V215" i="5"/>
  <c r="S215" i="5"/>
  <c r="H215" i="5"/>
  <c r="Y215" i="5"/>
  <c r="T215" i="5"/>
  <c r="T149" i="5"/>
  <c r="F150" i="5"/>
  <c r="N150" i="5"/>
  <c r="V150" i="5"/>
  <c r="T155" i="5"/>
  <c r="N156" i="5"/>
  <c r="V156" i="5"/>
  <c r="H157" i="5"/>
  <c r="P157" i="5"/>
  <c r="U162" i="5"/>
  <c r="O163" i="5"/>
  <c r="W163" i="5"/>
  <c r="I164" i="5"/>
  <c r="Y164" i="5"/>
  <c r="N169" i="5"/>
  <c r="H170" i="5"/>
  <c r="P170" i="5"/>
  <c r="X170" i="5"/>
  <c r="N175" i="5"/>
  <c r="V175" i="5"/>
  <c r="H176" i="5"/>
  <c r="P176" i="5"/>
  <c r="X176" i="5"/>
  <c r="R177" i="5"/>
  <c r="I182" i="5"/>
  <c r="Q190" i="5"/>
  <c r="W197" i="5"/>
  <c r="R197" i="5"/>
  <c r="R202" i="5"/>
  <c r="Q202" i="5"/>
  <c r="R204" i="5"/>
  <c r="Q204" i="5"/>
  <c r="T204" i="5"/>
  <c r="N149" i="5"/>
  <c r="H150" i="5"/>
  <c r="P150" i="5"/>
  <c r="X150" i="5"/>
  <c r="N155" i="5"/>
  <c r="V155" i="5"/>
  <c r="H156" i="5"/>
  <c r="P156" i="5"/>
  <c r="X156" i="5"/>
  <c r="J157" i="5"/>
  <c r="R157" i="5"/>
  <c r="O162" i="5"/>
  <c r="W162" i="5"/>
  <c r="I163" i="5"/>
  <c r="Q163" i="5"/>
  <c r="Y163" i="5"/>
  <c r="H169" i="5"/>
  <c r="X169" i="5"/>
  <c r="R170" i="5"/>
  <c r="H175" i="5"/>
  <c r="P175" i="5"/>
  <c r="X175" i="5"/>
  <c r="R176" i="5"/>
  <c r="T177" i="5"/>
  <c r="V184" i="5"/>
  <c r="T184" i="5"/>
  <c r="T182" i="5"/>
  <c r="U196" i="5"/>
  <c r="M196" i="5"/>
  <c r="S196" i="5"/>
  <c r="K196" i="5"/>
  <c r="R196" i="5"/>
  <c r="J196" i="5"/>
  <c r="W196" i="5"/>
  <c r="O196" i="5"/>
  <c r="V196" i="5"/>
  <c r="N196" i="5"/>
  <c r="Y196" i="5"/>
  <c r="X204" i="5"/>
  <c r="U209" i="5"/>
  <c r="W209" i="5"/>
  <c r="W211" i="5" s="1"/>
  <c r="G209" i="5"/>
  <c r="G211" i="5" s="1"/>
  <c r="V209" i="5"/>
  <c r="F209" i="5"/>
  <c r="Y209" i="5"/>
  <c r="L217" i="5"/>
  <c r="O215" i="5"/>
  <c r="Q169" i="5"/>
  <c r="S170" i="5"/>
  <c r="Q175" i="5"/>
  <c r="S176" i="5"/>
  <c r="I189" i="5"/>
  <c r="H189" i="5"/>
  <c r="U190" i="5"/>
  <c r="M190" i="5"/>
  <c r="E190" i="5"/>
  <c r="E191" i="5" s="1"/>
  <c r="S190" i="5"/>
  <c r="K190" i="5"/>
  <c r="R190" i="5"/>
  <c r="J190" i="5"/>
  <c r="W190" i="5"/>
  <c r="O190" i="5"/>
  <c r="G190" i="5"/>
  <c r="V190" i="5"/>
  <c r="N190" i="5"/>
  <c r="F190" i="5"/>
  <c r="Y190" i="5"/>
  <c r="I195" i="5"/>
  <c r="H195" i="5"/>
  <c r="I197" i="5"/>
  <c r="H197" i="5"/>
  <c r="H196" i="5"/>
  <c r="G204" i="5"/>
  <c r="P216" i="5"/>
  <c r="O216" i="5"/>
  <c r="O217" i="5"/>
  <c r="P217" i="5"/>
  <c r="N215" i="5"/>
  <c r="N216" i="5"/>
  <c r="P215" i="5"/>
  <c r="R236" i="5"/>
  <c r="J236" i="5"/>
  <c r="Y236" i="5"/>
  <c r="Q236" i="5"/>
  <c r="I236" i="5"/>
  <c r="W236" i="5"/>
  <c r="O236" i="5"/>
  <c r="V236" i="5"/>
  <c r="N236" i="5"/>
  <c r="L236" i="5"/>
  <c r="X236" i="5"/>
  <c r="H236" i="5"/>
  <c r="U236" i="5"/>
  <c r="P236" i="5"/>
  <c r="M236" i="5"/>
  <c r="H149" i="5"/>
  <c r="J150" i="5"/>
  <c r="J151" i="5" s="1"/>
  <c r="R150" i="5"/>
  <c r="H155" i="5"/>
  <c r="J156" i="5"/>
  <c r="R156" i="5"/>
  <c r="T157" i="5"/>
  <c r="I162" i="5"/>
  <c r="K163" i="5"/>
  <c r="S163" i="5"/>
  <c r="U164" i="5"/>
  <c r="J169" i="5"/>
  <c r="R169" i="5"/>
  <c r="L170" i="5"/>
  <c r="T170" i="5"/>
  <c r="J175" i="5"/>
  <c r="R175" i="5"/>
  <c r="L176" i="5"/>
  <c r="T176" i="5"/>
  <c r="N177" i="5"/>
  <c r="U182" i="5"/>
  <c r="K189" i="5"/>
  <c r="M189" i="5"/>
  <c r="L189" i="5"/>
  <c r="J189" i="5"/>
  <c r="H190" i="5"/>
  <c r="K195" i="5"/>
  <c r="M197" i="5"/>
  <c r="L197" i="5"/>
  <c r="M195" i="5"/>
  <c r="L195" i="5"/>
  <c r="J195" i="5"/>
  <c r="I196" i="5"/>
  <c r="F204" i="5"/>
  <c r="K204" i="5"/>
  <c r="I209" i="5"/>
  <c r="I211" i="5" s="1"/>
  <c r="Q215" i="5"/>
  <c r="H229" i="5"/>
  <c r="J229" i="5"/>
  <c r="I229" i="5"/>
  <c r="K236" i="5"/>
  <c r="K150" i="5"/>
  <c r="S150" i="5"/>
  <c r="K156" i="5"/>
  <c r="S156" i="5"/>
  <c r="U157" i="5"/>
  <c r="L163" i="5"/>
  <c r="E170" i="5"/>
  <c r="M170" i="5"/>
  <c r="M176" i="5"/>
  <c r="V182" i="5"/>
  <c r="I190" i="5"/>
  <c r="O197" i="5"/>
  <c r="L196" i="5"/>
  <c r="J197" i="5"/>
  <c r="H204" i="5"/>
  <c r="L204" i="5"/>
  <c r="L209" i="5"/>
  <c r="L211" i="5" s="1"/>
  <c r="H235" i="5"/>
  <c r="I237" i="5"/>
  <c r="H237" i="5"/>
  <c r="J235" i="5"/>
  <c r="S236" i="5"/>
  <c r="G249" i="5"/>
  <c r="F249" i="5"/>
  <c r="G250" i="5"/>
  <c r="E250" i="5"/>
  <c r="E249" i="5"/>
  <c r="M255" i="5"/>
  <c r="K255" i="5"/>
  <c r="H255" i="5"/>
  <c r="U255" i="5"/>
  <c r="S255" i="5"/>
  <c r="L150" i="5"/>
  <c r="L156" i="5"/>
  <c r="O164" i="5"/>
  <c r="J182" i="5"/>
  <c r="J183" i="5"/>
  <c r="H182" i="5"/>
  <c r="H184" i="5"/>
  <c r="L190" i="5"/>
  <c r="O210" i="5"/>
  <c r="P210" i="5"/>
  <c r="O209" i="5"/>
  <c r="N209" i="5"/>
  <c r="N211" i="5" s="1"/>
  <c r="P209" i="5"/>
  <c r="W215" i="5"/>
  <c r="T236" i="5"/>
  <c r="S182" i="5"/>
  <c r="E183" i="5"/>
  <c r="M183" i="5"/>
  <c r="U183" i="5"/>
  <c r="G184" i="5"/>
  <c r="O184" i="5"/>
  <c r="W184" i="5"/>
  <c r="P197" i="5"/>
  <c r="X197" i="5"/>
  <c r="E202" i="5"/>
  <c r="M202" i="5"/>
  <c r="U202" i="5"/>
  <c r="G203" i="5"/>
  <c r="O203" i="5"/>
  <c r="W203" i="5"/>
  <c r="I204" i="5"/>
  <c r="Y204" i="5"/>
  <c r="J210" i="5"/>
  <c r="U215" i="5"/>
  <c r="L215" i="5"/>
  <c r="S217" i="5"/>
  <c r="V222" i="5"/>
  <c r="T222" i="5"/>
  <c r="Y223" i="5"/>
  <c r="Q223" i="5"/>
  <c r="I223" i="5"/>
  <c r="X223" i="5"/>
  <c r="P223" i="5"/>
  <c r="H223" i="5"/>
  <c r="V223" i="5"/>
  <c r="N223" i="5"/>
  <c r="F223" i="5"/>
  <c r="U223" i="5"/>
  <c r="M223" i="5"/>
  <c r="E223" i="5"/>
  <c r="T223" i="5"/>
  <c r="X229" i="5"/>
  <c r="W229" i="5"/>
  <c r="P242" i="5"/>
  <c r="N242" i="5"/>
  <c r="N244" i="5"/>
  <c r="Y249" i="5"/>
  <c r="W249" i="5"/>
  <c r="M264" i="5"/>
  <c r="K264" i="5"/>
  <c r="M262" i="5"/>
  <c r="L262" i="5"/>
  <c r="M263" i="5"/>
  <c r="L263" i="5"/>
  <c r="F183" i="5"/>
  <c r="N183" i="5"/>
  <c r="V183" i="5"/>
  <c r="P184" i="5"/>
  <c r="X184" i="5"/>
  <c r="Q197" i="5"/>
  <c r="Y197" i="5"/>
  <c r="X203" i="5"/>
  <c r="K210" i="5"/>
  <c r="X216" i="5"/>
  <c r="Y217" i="5"/>
  <c r="W216" i="5"/>
  <c r="W217" i="5"/>
  <c r="X215" i="5"/>
  <c r="W222" i="5"/>
  <c r="X224" i="5"/>
  <c r="W224" i="5"/>
  <c r="W223" i="5"/>
  <c r="O244" i="5"/>
  <c r="T249" i="5"/>
  <c r="W257" i="5"/>
  <c r="Y255" i="5"/>
  <c r="W255" i="5"/>
  <c r="P263" i="5"/>
  <c r="O263" i="5"/>
  <c r="P264" i="5"/>
  <c r="O264" i="5"/>
  <c r="K262" i="5"/>
  <c r="G182" i="5"/>
  <c r="O182" i="5"/>
  <c r="W182" i="5"/>
  <c r="I183" i="5"/>
  <c r="Q183" i="5"/>
  <c r="Y183" i="5"/>
  <c r="S184" i="5"/>
  <c r="P195" i="5"/>
  <c r="X195" i="5"/>
  <c r="I202" i="5"/>
  <c r="Y202" i="5"/>
  <c r="K203" i="5"/>
  <c r="S203" i="5"/>
  <c r="E204" i="5"/>
  <c r="M204" i="5"/>
  <c r="U204" i="5"/>
  <c r="J209" i="5"/>
  <c r="E210" i="5"/>
  <c r="J217" i="5"/>
  <c r="H216" i="5"/>
  <c r="I217" i="5"/>
  <c r="J215" i="5"/>
  <c r="I216" i="5"/>
  <c r="X217" i="5"/>
  <c r="J224" i="5"/>
  <c r="H224" i="5"/>
  <c r="L223" i="5"/>
  <c r="V224" i="5"/>
  <c r="R230" i="5"/>
  <c r="J230" i="5"/>
  <c r="Y230" i="5"/>
  <c r="Q230" i="5"/>
  <c r="I230" i="5"/>
  <c r="W230" i="5"/>
  <c r="O230" i="5"/>
  <c r="G230" i="5"/>
  <c r="V230" i="5"/>
  <c r="N230" i="5"/>
  <c r="N231" i="5" s="1"/>
  <c r="F230" i="5"/>
  <c r="T230" i="5"/>
  <c r="S242" i="5"/>
  <c r="M243" i="5"/>
  <c r="K249" i="5"/>
  <c r="J255" i="5"/>
  <c r="X255" i="5"/>
  <c r="U264" i="5"/>
  <c r="E264" i="5"/>
  <c r="S264" i="5"/>
  <c r="R264" i="5"/>
  <c r="R265" i="5" s="1"/>
  <c r="P262" i="5"/>
  <c r="K263" i="5"/>
  <c r="P182" i="5"/>
  <c r="R183" i="5"/>
  <c r="Q189" i="5"/>
  <c r="Q195" i="5"/>
  <c r="Y195" i="5"/>
  <c r="L203" i="5"/>
  <c r="T203" i="5"/>
  <c r="V204" i="5"/>
  <c r="K209" i="5"/>
  <c r="F210" i="5"/>
  <c r="M215" i="5"/>
  <c r="M216" i="5"/>
  <c r="M217" i="5"/>
  <c r="K224" i="5"/>
  <c r="U222" i="5"/>
  <c r="O223" i="5"/>
  <c r="Y224" i="5"/>
  <c r="S237" i="5"/>
  <c r="Q237" i="5"/>
  <c r="E244" i="5"/>
  <c r="F242" i="5"/>
  <c r="E242" i="5"/>
  <c r="T242" i="5"/>
  <c r="G244" i="5"/>
  <c r="O249" i="5"/>
  <c r="N249" i="5"/>
  <c r="N263" i="5"/>
  <c r="L264" i="5"/>
  <c r="N264" i="5"/>
  <c r="L183" i="5"/>
  <c r="F203" i="5"/>
  <c r="N203" i="5"/>
  <c r="E209" i="5"/>
  <c r="M209" i="5"/>
  <c r="R217" i="5"/>
  <c r="Q217" i="5"/>
  <c r="R215" i="5"/>
  <c r="K215" i="5"/>
  <c r="L216" i="5"/>
  <c r="S224" i="5"/>
  <c r="R224" i="5"/>
  <c r="S222" i="5"/>
  <c r="Y222" i="5"/>
  <c r="S223" i="5"/>
  <c r="U229" i="5"/>
  <c r="U231" i="5" s="1"/>
  <c r="T229" i="5"/>
  <c r="X235" i="5"/>
  <c r="W235" i="5"/>
  <c r="Y237" i="5"/>
  <c r="X237" i="5"/>
  <c r="R235" i="5"/>
  <c r="J242" i="5"/>
  <c r="S243" i="5"/>
  <c r="K243" i="5"/>
  <c r="R243" i="5"/>
  <c r="J243" i="5"/>
  <c r="X243" i="5"/>
  <c r="P243" i="5"/>
  <c r="H243" i="5"/>
  <c r="W243" i="5"/>
  <c r="O243" i="5"/>
  <c r="G243" i="5"/>
  <c r="T243" i="5"/>
  <c r="V249" i="5"/>
  <c r="P249" i="5"/>
  <c r="W250" i="5"/>
  <c r="R255" i="5"/>
  <c r="H263" i="5"/>
  <c r="J264" i="5"/>
  <c r="H264" i="5"/>
  <c r="J262" i="5"/>
  <c r="I262" i="5"/>
  <c r="Q264" i="5"/>
  <c r="L229" i="5"/>
  <c r="L235" i="5"/>
  <c r="P237" i="5"/>
  <c r="M242" i="5"/>
  <c r="U242" i="5"/>
  <c r="I244" i="5"/>
  <c r="Q244" i="5"/>
  <c r="H250" i="5"/>
  <c r="P250" i="5"/>
  <c r="X250" i="5"/>
  <c r="V255" i="5"/>
  <c r="H256" i="5"/>
  <c r="P256" i="5"/>
  <c r="X256" i="5"/>
  <c r="K257" i="5"/>
  <c r="S257" i="5"/>
  <c r="Q262" i="5"/>
  <c r="Y262" i="5"/>
  <c r="T263" i="5"/>
  <c r="G264" i="5"/>
  <c r="W264" i="5"/>
  <c r="U216" i="5"/>
  <c r="L222" i="5"/>
  <c r="P224" i="5"/>
  <c r="E229" i="5"/>
  <c r="M235" i="5"/>
  <c r="V242" i="5"/>
  <c r="J244" i="5"/>
  <c r="R244" i="5"/>
  <c r="I250" i="5"/>
  <c r="Q250" i="5"/>
  <c r="Y250" i="5"/>
  <c r="I256" i="5"/>
  <c r="Q256" i="5"/>
  <c r="Y256" i="5"/>
  <c r="T257" i="5"/>
  <c r="E263" i="5"/>
  <c r="U263" i="5"/>
  <c r="X264" i="5"/>
  <c r="F222" i="5"/>
  <c r="N222" i="5"/>
  <c r="O229" i="5"/>
  <c r="O235" i="5"/>
  <c r="K237" i="5"/>
  <c r="L244" i="5"/>
  <c r="T244" i="5"/>
  <c r="I249" i="5"/>
  <c r="Q249" i="5"/>
  <c r="K250" i="5"/>
  <c r="S250" i="5"/>
  <c r="I255" i="5"/>
  <c r="Q255" i="5"/>
  <c r="K256" i="5"/>
  <c r="S256" i="5"/>
  <c r="T262" i="5"/>
  <c r="G263" i="5"/>
  <c r="W263" i="5"/>
  <c r="L250" i="5"/>
  <c r="L256" i="5"/>
  <c r="T171" i="5" l="1"/>
  <c r="AT17" i="5" s="1"/>
  <c r="H211" i="5"/>
  <c r="Y151" i="5"/>
  <c r="AY16" i="5" s="1"/>
  <c r="U131" i="5"/>
  <c r="AU15" i="5" s="1"/>
  <c r="U158" i="5"/>
  <c r="AU26" i="5" s="1"/>
  <c r="L251" i="5"/>
  <c r="N198" i="5"/>
  <c r="Q211" i="5"/>
  <c r="P231" i="5"/>
  <c r="V151" i="5"/>
  <c r="AV16" i="5" s="1"/>
  <c r="V111" i="5"/>
  <c r="AV14" i="5" s="1"/>
  <c r="J258" i="5"/>
  <c r="G231" i="5"/>
  <c r="Q171" i="5"/>
  <c r="H205" i="5"/>
  <c r="W111" i="5"/>
  <c r="AW14" i="5" s="1"/>
  <c r="S198" i="5"/>
  <c r="S251" i="5"/>
  <c r="X265" i="5"/>
  <c r="V211" i="5"/>
  <c r="U111" i="5"/>
  <c r="AU14" i="5" s="1"/>
  <c r="Y231" i="5"/>
  <c r="V231" i="5"/>
  <c r="E185" i="5"/>
  <c r="F236" i="5"/>
  <c r="W151" i="5"/>
  <c r="AW16" i="5" s="1"/>
  <c r="M171" i="5"/>
  <c r="Q245" i="5"/>
  <c r="P191" i="5"/>
  <c r="S158" i="5"/>
  <c r="P151" i="5"/>
  <c r="F185" i="5"/>
  <c r="H251" i="5"/>
  <c r="T205" i="5"/>
  <c r="AT38" i="5" s="1"/>
  <c r="L231" i="5"/>
  <c r="R185" i="5"/>
  <c r="W238" i="5"/>
  <c r="U258" i="5"/>
  <c r="H151" i="5"/>
  <c r="G225" i="5"/>
  <c r="S138" i="5"/>
  <c r="J138" i="5"/>
  <c r="K211" i="5"/>
  <c r="I251" i="5"/>
  <c r="X185" i="5"/>
  <c r="AX37" i="5" s="1"/>
  <c r="J225" i="5"/>
  <c r="X231" i="5"/>
  <c r="Y111" i="5"/>
  <c r="AY14" i="5" s="1"/>
  <c r="U251" i="5"/>
  <c r="Q151" i="5"/>
  <c r="L258" i="5"/>
  <c r="R238" i="5"/>
  <c r="M111" i="5"/>
  <c r="S205" i="5"/>
  <c r="M231" i="5"/>
  <c r="F191" i="5"/>
  <c r="I158" i="5"/>
  <c r="L151" i="5"/>
  <c r="S178" i="5"/>
  <c r="G196" i="5"/>
  <c r="U125" i="5"/>
  <c r="AU34" i="5" s="1"/>
  <c r="S131" i="5"/>
  <c r="V118" i="5"/>
  <c r="AV24" i="5" s="1"/>
  <c r="N238" i="5"/>
  <c r="K205" i="5"/>
  <c r="M125" i="5"/>
  <c r="O118" i="5"/>
  <c r="F251" i="5"/>
  <c r="V131" i="5"/>
  <c r="AV15" i="5" s="1"/>
  <c r="K218" i="5"/>
  <c r="K225" i="5"/>
  <c r="I205" i="5"/>
  <c r="N151" i="5"/>
  <c r="H111" i="5"/>
  <c r="J205" i="5"/>
  <c r="Y171" i="5"/>
  <c r="AY17" i="5" s="1"/>
  <c r="I178" i="5"/>
  <c r="U118" i="5"/>
  <c r="AU24" i="5" s="1"/>
  <c r="T151" i="5"/>
  <c r="AT16" i="5" s="1"/>
  <c r="F98" i="5"/>
  <c r="F231" i="5"/>
  <c r="G205" i="5"/>
  <c r="O191" i="5"/>
  <c r="W191" i="5"/>
  <c r="AW18" i="5" s="1"/>
  <c r="Y211" i="5"/>
  <c r="E231" i="5"/>
  <c r="E225" i="5"/>
  <c r="J171" i="5"/>
  <c r="K231" i="5"/>
  <c r="I171" i="5"/>
  <c r="E151" i="5"/>
  <c r="W138" i="5"/>
  <c r="AW25" i="5" s="1"/>
  <c r="E98" i="5"/>
  <c r="G125" i="5"/>
  <c r="F225" i="5"/>
  <c r="P185" i="5"/>
  <c r="O265" i="5"/>
  <c r="O131" i="5"/>
  <c r="T198" i="5"/>
  <c r="AT28" i="5" s="1"/>
  <c r="P111" i="5"/>
  <c r="V171" i="5"/>
  <c r="AV17" i="5" s="1"/>
  <c r="I151" i="5"/>
  <c r="O178" i="5"/>
  <c r="G111" i="5"/>
  <c r="U171" i="5"/>
  <c r="AU17" i="5" s="1"/>
  <c r="O238" i="5"/>
  <c r="T218" i="5"/>
  <c r="W251" i="5"/>
  <c r="Q238" i="5"/>
  <c r="H145" i="5"/>
  <c r="M225" i="5"/>
  <c r="X118" i="5"/>
  <c r="AX24" i="5" s="1"/>
  <c r="E116" i="5"/>
  <c r="O171" i="5"/>
  <c r="W185" i="5"/>
  <c r="AW37" i="5" s="1"/>
  <c r="V218" i="5"/>
  <c r="S265" i="5"/>
  <c r="U245" i="5"/>
  <c r="O185" i="5"/>
  <c r="O251" i="5"/>
  <c r="Q185" i="5"/>
  <c r="V205" i="5"/>
  <c r="AV38" i="5" s="1"/>
  <c r="S151" i="5"/>
  <c r="R151" i="5"/>
  <c r="Y191" i="5"/>
  <c r="AY18" i="5" s="1"/>
  <c r="R191" i="5"/>
  <c r="W118" i="5"/>
  <c r="AW24" i="5" s="1"/>
  <c r="V191" i="5"/>
  <c r="AV18" i="5" s="1"/>
  <c r="Y178" i="5"/>
  <c r="AY27" i="5" s="1"/>
  <c r="X191" i="5"/>
  <c r="AX18" i="5" s="1"/>
  <c r="K245" i="5"/>
  <c r="P265" i="5"/>
  <c r="G251" i="5"/>
  <c r="Q178" i="5"/>
  <c r="U178" i="5"/>
  <c r="AU27" i="5" s="1"/>
  <c r="I265" i="5"/>
  <c r="R125" i="5"/>
  <c r="E265" i="5"/>
  <c r="E245" i="5"/>
  <c r="W205" i="5"/>
  <c r="AW38" i="5" s="1"/>
  <c r="S191" i="5"/>
  <c r="S171" i="5"/>
  <c r="N138" i="5"/>
  <c r="M251" i="5"/>
  <c r="U225" i="5"/>
  <c r="V245" i="5"/>
  <c r="V258" i="5"/>
  <c r="J238" i="5"/>
  <c r="I165" i="5"/>
  <c r="M145" i="5"/>
  <c r="T138" i="5"/>
  <c r="AT25" i="5" s="1"/>
  <c r="R111" i="5"/>
  <c r="W131" i="5"/>
  <c r="AW15" i="5" s="1"/>
  <c r="O231" i="5"/>
  <c r="T251" i="5"/>
  <c r="G191" i="5"/>
  <c r="R198" i="5"/>
  <c r="P118" i="5"/>
  <c r="T165" i="5"/>
  <c r="AT36" i="5" s="1"/>
  <c r="O151" i="5"/>
  <c r="X211" i="5"/>
  <c r="G245" i="5"/>
  <c r="R258" i="5"/>
  <c r="M211" i="5"/>
  <c r="P225" i="5"/>
  <c r="I238" i="5"/>
  <c r="K118" i="5"/>
  <c r="P138" i="5"/>
  <c r="V165" i="5"/>
  <c r="AV36" i="5" s="1"/>
  <c r="H131" i="5"/>
  <c r="J251" i="5"/>
  <c r="P131" i="5"/>
  <c r="U265" i="5"/>
  <c r="I245" i="5"/>
  <c r="X205" i="5"/>
  <c r="AX38" i="5" s="1"/>
  <c r="Y251" i="5"/>
  <c r="I225" i="5"/>
  <c r="P158" i="5"/>
  <c r="F171" i="5"/>
  <c r="E125" i="5"/>
  <c r="T125" i="5"/>
  <c r="AT34" i="5" s="1"/>
  <c r="I111" i="5"/>
  <c r="T145" i="5"/>
  <c r="AT35" i="5" s="1"/>
  <c r="O111" i="5"/>
  <c r="L171" i="5"/>
  <c r="G117" i="5"/>
  <c r="Y238" i="5"/>
  <c r="F211" i="5"/>
  <c r="M158" i="5"/>
  <c r="Y138" i="5"/>
  <c r="AY25" i="5" s="1"/>
  <c r="X111" i="5"/>
  <c r="AX14" i="5" s="1"/>
  <c r="E115" i="5"/>
  <c r="R251" i="5"/>
  <c r="W225" i="5"/>
  <c r="G151" i="5"/>
  <c r="I258" i="5"/>
  <c r="F245" i="5"/>
  <c r="X198" i="5"/>
  <c r="AX28" i="5" s="1"/>
  <c r="G185" i="5"/>
  <c r="H185" i="5"/>
  <c r="H258" i="5"/>
  <c r="S238" i="5"/>
  <c r="N171" i="5"/>
  <c r="S231" i="5"/>
  <c r="R138" i="5"/>
  <c r="Q125" i="5"/>
  <c r="F115" i="5"/>
  <c r="Y131" i="5"/>
  <c r="AY15" i="5" s="1"/>
  <c r="W178" i="5"/>
  <c r="AW27" i="5" s="1"/>
  <c r="Q158" i="5"/>
  <c r="Q225" i="5"/>
  <c r="T258" i="5"/>
  <c r="O245" i="5"/>
  <c r="X251" i="5"/>
  <c r="N265" i="5"/>
  <c r="P198" i="5"/>
  <c r="R178" i="5"/>
  <c r="L165" i="5"/>
  <c r="G145" i="5"/>
  <c r="J145" i="5"/>
  <c r="G115" i="5"/>
  <c r="O198" i="5"/>
  <c r="L205" i="5"/>
  <c r="Q191" i="5"/>
  <c r="N258" i="5"/>
  <c r="V198" i="5"/>
  <c r="AV28" i="5" s="1"/>
  <c r="V145" i="5"/>
  <c r="AV35" i="5" s="1"/>
  <c r="I145" i="5"/>
  <c r="E117" i="5"/>
  <c r="F116" i="5"/>
  <c r="V125" i="5"/>
  <c r="AV34" i="5" s="1"/>
  <c r="W265" i="5"/>
  <c r="M258" i="5"/>
  <c r="L191" i="5"/>
  <c r="J178" i="5"/>
  <c r="Q251" i="5"/>
  <c r="R225" i="5"/>
  <c r="Y185" i="5"/>
  <c r="AY37" i="5" s="1"/>
  <c r="E251" i="5"/>
  <c r="U211" i="5"/>
  <c r="V178" i="5"/>
  <c r="AV27" i="5" s="1"/>
  <c r="G131" i="5"/>
  <c r="X131" i="5"/>
  <c r="AX15" i="5" s="1"/>
  <c r="F117" i="5"/>
  <c r="X165" i="5"/>
  <c r="AX36" i="5" s="1"/>
  <c r="H245" i="5"/>
  <c r="Y258" i="5"/>
  <c r="F111" i="5"/>
  <c r="W171" i="5"/>
  <c r="AW17" i="5" s="1"/>
  <c r="O158" i="5"/>
  <c r="O258" i="5"/>
  <c r="Y118" i="5"/>
  <c r="AY24" i="5" s="1"/>
  <c r="I131" i="5"/>
  <c r="F265" i="5"/>
  <c r="X225" i="5"/>
  <c r="P171" i="5"/>
  <c r="P251" i="5"/>
  <c r="Q198" i="5"/>
  <c r="K265" i="5"/>
  <c r="J231" i="5"/>
  <c r="P238" i="5"/>
  <c r="N191" i="5"/>
  <c r="W165" i="5"/>
  <c r="AW36" i="5" s="1"/>
  <c r="Q205" i="5"/>
  <c r="Y218" i="5"/>
  <c r="F125" i="5"/>
  <c r="N125" i="5"/>
  <c r="Q111" i="5"/>
  <c r="Q165" i="5"/>
  <c r="W245" i="5"/>
  <c r="U145" i="5"/>
  <c r="AU35" i="5" s="1"/>
  <c r="T111" i="5"/>
  <c r="AT14" i="5" s="1"/>
  <c r="P205" i="5"/>
  <c r="T191" i="5"/>
  <c r="AT18" i="5" s="1"/>
  <c r="J131" i="5"/>
  <c r="E131" i="5"/>
  <c r="V265" i="5"/>
  <c r="Y265" i="5"/>
  <c r="L225" i="5"/>
  <c r="V251" i="5"/>
  <c r="N251" i="5"/>
  <c r="I218" i="5"/>
  <c r="M265" i="5"/>
  <c r="H231" i="5"/>
  <c r="K191" i="5"/>
  <c r="E236" i="5"/>
  <c r="S125" i="5"/>
  <c r="X125" i="5"/>
  <c r="AX34" i="5" s="1"/>
  <c r="M165" i="5"/>
  <c r="H138" i="5"/>
  <c r="H165" i="5"/>
  <c r="S145" i="5"/>
  <c r="Q131" i="5"/>
  <c r="J211" i="5"/>
  <c r="S185" i="5"/>
  <c r="J265" i="5"/>
  <c r="R245" i="5"/>
  <c r="X238" i="5"/>
  <c r="F205" i="5"/>
  <c r="X258" i="5"/>
  <c r="V225" i="5"/>
  <c r="W198" i="5"/>
  <c r="AW28" i="5" s="1"/>
  <c r="T185" i="5"/>
  <c r="AT37" i="5" s="1"/>
  <c r="O138" i="5"/>
  <c r="E145" i="5"/>
  <c r="T118" i="5"/>
  <c r="AT24" i="5" s="1"/>
  <c r="Y145" i="5"/>
  <c r="AY35" i="5" s="1"/>
  <c r="P125" i="5"/>
  <c r="N111" i="5"/>
  <c r="I125" i="5"/>
  <c r="N165" i="5"/>
  <c r="J191" i="5"/>
  <c r="H265" i="5"/>
  <c r="N185" i="5"/>
  <c r="H225" i="5"/>
  <c r="X171" i="5"/>
  <c r="AX17" i="5" s="1"/>
  <c r="L145" i="5"/>
  <c r="G98" i="5"/>
  <c r="T131" i="5"/>
  <c r="AT15" i="5" s="1"/>
  <c r="J165" i="5"/>
  <c r="P165" i="5"/>
  <c r="L245" i="5"/>
  <c r="Q258" i="5"/>
  <c r="K238" i="5"/>
  <c r="M245" i="5"/>
  <c r="R218" i="5"/>
  <c r="O225" i="5"/>
  <c r="K198" i="5"/>
  <c r="T178" i="5"/>
  <c r="AT27" i="5" s="1"/>
  <c r="H191" i="5"/>
  <c r="F145" i="5"/>
  <c r="K158" i="5"/>
  <c r="Q138" i="5"/>
  <c r="M118" i="5"/>
  <c r="L125" i="5"/>
  <c r="U138" i="5"/>
  <c r="AU25" i="5" s="1"/>
  <c r="M218" i="5"/>
  <c r="K258" i="5"/>
  <c r="J198" i="5"/>
  <c r="N218" i="5"/>
  <c r="M178" i="5"/>
  <c r="E135" i="5"/>
  <c r="G137" i="5"/>
  <c r="E136" i="5"/>
  <c r="F137" i="5"/>
  <c r="E137" i="5"/>
  <c r="F135" i="5"/>
  <c r="G135" i="5"/>
  <c r="G197" i="5"/>
  <c r="E197" i="5"/>
  <c r="E195" i="5"/>
  <c r="F197" i="5"/>
  <c r="G195" i="5"/>
  <c r="F195" i="5"/>
  <c r="Y165" i="5"/>
  <c r="AY36" i="5" s="1"/>
  <c r="L158" i="5"/>
  <c r="T238" i="5"/>
  <c r="O205" i="5"/>
  <c r="J125" i="5"/>
  <c r="K131" i="5"/>
  <c r="U218" i="5"/>
  <c r="M205" i="5"/>
  <c r="Q218" i="5"/>
  <c r="M198" i="5"/>
  <c r="R158" i="5"/>
  <c r="I198" i="5"/>
  <c r="I191" i="5"/>
  <c r="H218" i="5"/>
  <c r="G171" i="5"/>
  <c r="G235" i="5"/>
  <c r="E235" i="5"/>
  <c r="E237" i="5"/>
  <c r="G237" i="5"/>
  <c r="F235" i="5"/>
  <c r="F237" i="5"/>
  <c r="K178" i="5"/>
  <c r="U198" i="5"/>
  <c r="AU28" i="5" s="1"/>
  <c r="R165" i="5"/>
  <c r="R211" i="5"/>
  <c r="K151" i="5"/>
  <c r="W145" i="5"/>
  <c r="AW35" i="5" s="1"/>
  <c r="N145" i="5"/>
  <c r="J118" i="5"/>
  <c r="K138" i="5"/>
  <c r="J111" i="5"/>
  <c r="F165" i="5"/>
  <c r="L131" i="5"/>
  <c r="T231" i="5"/>
  <c r="U205" i="5"/>
  <c r="AU38" i="5" s="1"/>
  <c r="J185" i="5"/>
  <c r="U238" i="5"/>
  <c r="N118" i="5"/>
  <c r="U191" i="5"/>
  <c r="AU18" i="5" s="1"/>
  <c r="M238" i="5"/>
  <c r="J245" i="5"/>
  <c r="T245" i="5"/>
  <c r="N225" i="5"/>
  <c r="Q265" i="5"/>
  <c r="Y225" i="5"/>
  <c r="K251" i="5"/>
  <c r="J218" i="5"/>
  <c r="L265" i="5"/>
  <c r="N245" i="5"/>
  <c r="E205" i="5"/>
  <c r="W218" i="5"/>
  <c r="H238" i="5"/>
  <c r="U185" i="5"/>
  <c r="AU37" i="5" s="1"/>
  <c r="R171" i="5"/>
  <c r="J158" i="5"/>
  <c r="T158" i="5"/>
  <c r="AT26" i="5" s="1"/>
  <c r="S218" i="5"/>
  <c r="E215" i="5"/>
  <c r="G216" i="5"/>
  <c r="G217" i="5"/>
  <c r="E216" i="5"/>
  <c r="G215" i="5"/>
  <c r="F217" i="5"/>
  <c r="E217" i="5"/>
  <c r="F216" i="5"/>
  <c r="F215" i="5"/>
  <c r="L178" i="5"/>
  <c r="V138" i="5"/>
  <c r="AV25" i="5" s="1"/>
  <c r="R118" i="5"/>
  <c r="S165" i="5"/>
  <c r="S211" i="5"/>
  <c r="X145" i="5"/>
  <c r="AX35" i="5" s="1"/>
  <c r="S111" i="5"/>
  <c r="X158" i="5"/>
  <c r="AX26" i="5" s="1"/>
  <c r="N205" i="5"/>
  <c r="M131" i="5"/>
  <c r="X218" i="5"/>
  <c r="H198" i="5"/>
  <c r="H171" i="5"/>
  <c r="K145" i="5"/>
  <c r="L238" i="5"/>
  <c r="P245" i="5"/>
  <c r="P211" i="5"/>
  <c r="H158" i="5"/>
  <c r="O218" i="5"/>
  <c r="X178" i="5"/>
  <c r="AX27" i="5" s="1"/>
  <c r="V158" i="5"/>
  <c r="AV26" i="5" s="1"/>
  <c r="N178" i="5"/>
  <c r="E171" i="5"/>
  <c r="X151" i="5"/>
  <c r="AX16" i="5" s="1"/>
  <c r="K185" i="5"/>
  <c r="P258" i="5"/>
  <c r="R231" i="5"/>
  <c r="Y125" i="5"/>
  <c r="AY34" i="5" s="1"/>
  <c r="H118" i="5"/>
  <c r="K165" i="5"/>
  <c r="O145" i="5"/>
  <c r="L138" i="5"/>
  <c r="Y158" i="5"/>
  <c r="AY26" i="5" s="1"/>
  <c r="I138" i="5"/>
  <c r="E165" i="5"/>
  <c r="L198" i="5"/>
  <c r="G257" i="5"/>
  <c r="F257" i="5"/>
  <c r="G255" i="5"/>
  <c r="F255" i="5"/>
  <c r="F256" i="5"/>
  <c r="E255" i="5"/>
  <c r="E257" i="5"/>
  <c r="G256" i="5"/>
  <c r="E256" i="5"/>
  <c r="F157" i="5"/>
  <c r="E157" i="5"/>
  <c r="F155" i="5"/>
  <c r="G156" i="5"/>
  <c r="E156" i="5"/>
  <c r="G155" i="5"/>
  <c r="E155" i="5"/>
  <c r="G157" i="5"/>
  <c r="G265" i="5"/>
  <c r="T265" i="5"/>
  <c r="S225" i="5"/>
  <c r="S245" i="5"/>
  <c r="S258" i="5"/>
  <c r="P178" i="5"/>
  <c r="N158" i="5"/>
  <c r="U165" i="5"/>
  <c r="AU36" i="5" s="1"/>
  <c r="M185" i="5"/>
  <c r="F136" i="5"/>
  <c r="L185" i="5"/>
  <c r="F176" i="5"/>
  <c r="G177" i="5"/>
  <c r="F177" i="5"/>
  <c r="E177" i="5"/>
  <c r="F175" i="5"/>
  <c r="G176" i="5"/>
  <c r="G175" i="5"/>
  <c r="E175" i="5"/>
  <c r="M151" i="5"/>
  <c r="X245" i="5"/>
  <c r="X138" i="5"/>
  <c r="AX25" i="5" s="1"/>
  <c r="W125" i="5"/>
  <c r="AW34" i="5" s="1"/>
  <c r="P145" i="5"/>
  <c r="F151" i="5"/>
  <c r="M138" i="5"/>
  <c r="I118" i="5"/>
  <c r="S118" i="5"/>
  <c r="Q145" i="5"/>
  <c r="L218" i="5"/>
  <c r="M191" i="5"/>
  <c r="R205" i="5"/>
  <c r="L118" i="5"/>
  <c r="E211" i="5"/>
  <c r="Y198" i="5"/>
  <c r="AY28" i="5" s="1"/>
  <c r="Y205" i="5"/>
  <c r="AY38" i="5" s="1"/>
  <c r="W258" i="5"/>
  <c r="W231" i="5"/>
  <c r="T225" i="5"/>
  <c r="O211" i="5"/>
  <c r="V185" i="5"/>
  <c r="AV37" i="5" s="1"/>
  <c r="I231" i="5"/>
  <c r="P218" i="5"/>
  <c r="F196" i="5"/>
  <c r="H178" i="5"/>
  <c r="O165" i="5"/>
  <c r="I185" i="5"/>
  <c r="K111" i="5"/>
  <c r="Q118" i="5"/>
  <c r="Q231" i="5"/>
  <c r="Y245" i="5"/>
  <c r="V238" i="5"/>
  <c r="O125" i="5"/>
  <c r="K171" i="5"/>
  <c r="W158" i="5"/>
  <c r="AW26" i="5" s="1"/>
  <c r="L111" i="5"/>
  <c r="K125" i="5"/>
  <c r="H125" i="5"/>
  <c r="E111" i="5"/>
  <c r="G165" i="5"/>
  <c r="R145" i="5"/>
  <c r="G118" i="5" l="1"/>
  <c r="G218" i="5"/>
  <c r="E118" i="5"/>
  <c r="F118" i="5"/>
  <c r="G158" i="5"/>
  <c r="E178" i="5"/>
  <c r="G258" i="5"/>
  <c r="F218" i="5"/>
  <c r="E198" i="5"/>
  <c r="F238" i="5"/>
  <c r="E138" i="5"/>
  <c r="F158" i="5"/>
  <c r="F258" i="5"/>
  <c r="E218" i="5"/>
  <c r="E238" i="5"/>
  <c r="F138" i="5"/>
  <c r="E258" i="5"/>
  <c r="F178" i="5"/>
  <c r="G238" i="5"/>
  <c r="F198" i="5"/>
  <c r="G178" i="5"/>
  <c r="G138" i="5"/>
  <c r="E158" i="5"/>
  <c r="G198" i="5"/>
</calcChain>
</file>

<file path=xl/sharedStrings.xml><?xml version="1.0" encoding="utf-8"?>
<sst xmlns="http://schemas.openxmlformats.org/spreadsheetml/2006/main" count="938" uniqueCount="131">
  <si>
    <t>16602 Central Green Blvd.</t>
  </si>
  <si>
    <t>Houston, TX 77032</t>
  </si>
  <si>
    <t>Tel: 800.231.7271 / 713.358.4000</t>
  </si>
  <si>
    <t>Corrosion Resistance + UV Protection</t>
  </si>
  <si>
    <t>Superior Strength</t>
  </si>
  <si>
    <t>Roofing Positive Load</t>
  </si>
  <si>
    <t>L/D =</t>
  </si>
  <si>
    <t>Moment FOS =</t>
  </si>
  <si>
    <t>Span</t>
  </si>
  <si>
    <t>One</t>
  </si>
  <si>
    <t>Two</t>
  </si>
  <si>
    <t>Three</t>
  </si>
  <si>
    <t>Roofing Negative Load</t>
  </si>
  <si>
    <t>Pullover FOS =</t>
  </si>
  <si>
    <t>Input data in shaded cells</t>
  </si>
  <si>
    <t>Profile Name</t>
  </si>
  <si>
    <t>Roofing: Positive</t>
  </si>
  <si>
    <t>FOS M</t>
  </si>
  <si>
    <t>M Span</t>
  </si>
  <si>
    <t>L/D</t>
  </si>
  <si>
    <t>Mom Cap</t>
  </si>
  <si>
    <t>EI Span</t>
  </si>
  <si>
    <t>Maximum Span</t>
  </si>
  <si>
    <t>Stiffness-EI</t>
  </si>
  <si>
    <t>Roofing: Negative</t>
  </si>
  <si>
    <t>FOS PO</t>
  </si>
  <si>
    <t>Pullover</t>
  </si>
  <si>
    <t>PO Span</t>
  </si>
  <si>
    <t>Fastener Spacing</t>
  </si>
  <si>
    <t>Siding: Wind</t>
  </si>
  <si>
    <t>Siding Wind &amp; Liner Load</t>
  </si>
  <si>
    <t>Standard Colors</t>
  </si>
  <si>
    <t>Notes</t>
  </si>
  <si>
    <t>FM 10</t>
  </si>
  <si>
    <t>1.125"</t>
  </si>
  <si>
    <t>FM 16</t>
  </si>
  <si>
    <t>FM 13</t>
  </si>
  <si>
    <t>Washer Diameter</t>
  </si>
  <si>
    <t>Uniform Load, PSF</t>
  </si>
  <si>
    <t>.729"</t>
  </si>
  <si>
    <r>
      <rPr>
        <sz val="10.5"/>
        <color rgb="FFE57200"/>
        <rFont val="Arial Narrow"/>
        <family val="2"/>
      </rPr>
      <t>●</t>
    </r>
    <r>
      <rPr>
        <sz val="10.5"/>
        <color rgb="FFE57200"/>
        <rFont val="Verdana"/>
        <family val="2"/>
      </rPr>
      <t xml:space="preserve"> Hurricane Proven ● Leak Protection ● Walkable Roof Option </t>
    </r>
  </si>
  <si>
    <r>
      <rPr>
        <sz val="10.5"/>
        <color rgb="FFE57200"/>
        <rFont val="Arial Narrow"/>
        <family val="2"/>
      </rPr>
      <t>●</t>
    </r>
    <r>
      <rPr>
        <sz val="10.5"/>
        <color rgb="FFE57200"/>
        <rFont val="Verdana"/>
        <family val="2"/>
      </rPr>
      <t xml:space="preserve"> Long Service Life ● Maintenance Free </t>
    </r>
  </si>
  <si>
    <t>Manufactured in Houston, TX</t>
  </si>
  <si>
    <r>
      <rPr>
        <sz val="10.5"/>
        <color rgb="FFE57200"/>
        <rFont val="Arial Narrow"/>
        <family val="2"/>
      </rPr>
      <t>●</t>
    </r>
    <r>
      <rPr>
        <sz val="10.5"/>
        <color rgb="FFE57200"/>
        <rFont val="Verdana"/>
        <family val="2"/>
      </rPr>
      <t xml:space="preserve"> Long Service Life ● Maintenance Free</t>
    </r>
  </si>
  <si>
    <t>EXCELLENT CORROSION RESISTANCE</t>
  </si>
  <si>
    <t xml:space="preserve">Retention of </t>
  </si>
  <si>
    <t>AHR 400</t>
  </si>
  <si>
    <t>AHR 250</t>
  </si>
  <si>
    <t>AHR 200</t>
  </si>
  <si>
    <t>2.01 - Manufacturers</t>
  </si>
  <si>
    <t>2.02 - Materials</t>
  </si>
  <si>
    <t>SPECIFICATION:</t>
  </si>
  <si>
    <t>- Embossed resin rich surface</t>
  </si>
  <si>
    <t>- Surfacing veil</t>
  </si>
  <si>
    <t>- UV acrylic polymer exterior coating, factory applied, with minimum 0.4 mil dry film thickness</t>
  </si>
  <si>
    <t>12 x 1.25R</t>
  </si>
  <si>
    <t>New Shop Fabricated Insulated Panel!</t>
  </si>
  <si>
    <t>&lt; 450</t>
  </si>
  <si>
    <t>Exterior and Interior Panels</t>
  </si>
  <si>
    <t>Class 1, 25 or less</t>
  </si>
  <si>
    <t>Flame Spread Rating, ASTM E84</t>
  </si>
  <si>
    <t>Smoke Development, ASTM E84</t>
  </si>
  <si>
    <t>Insulation</t>
  </si>
  <si>
    <t>Panel Resin</t>
  </si>
  <si>
    <t>Polyisocyanurate Rigid Board (R-value varies)</t>
  </si>
  <si>
    <t>Gray, White, Beige, Stone White-R</t>
  </si>
  <si>
    <t>Non-standard Colors</t>
  </si>
  <si>
    <t>Contact Enduro</t>
  </si>
  <si>
    <t>AHR (Aliphatic Hybrid), PFR (Iso-polyester), VFR (Vinyl Ester)</t>
  </si>
  <si>
    <t xml:space="preserve">With a proven history of outstanding product performance, </t>
  </si>
  <si>
    <t xml:space="preserve">providing safe, weathertight, long-term building </t>
  </si>
  <si>
    <t xml:space="preserve">solutions in the most chemically aggressive and </t>
  </si>
  <si>
    <t xml:space="preserve">utilizes premium raw materials and constructability </t>
  </si>
  <si>
    <t>designed to achieve the highest performance.</t>
  </si>
  <si>
    <t>Material Characteristics &amp; Test Certifications</t>
  </si>
  <si>
    <t>SUPERIOR UV PROTECTION</t>
  </si>
  <si>
    <r>
      <rPr>
        <sz val="10.5"/>
        <color rgb="FFE57200"/>
        <rFont val="Arial Narrow"/>
        <family val="2"/>
      </rPr>
      <t>●</t>
    </r>
    <r>
      <rPr>
        <sz val="10.5"/>
        <color rgb="FFE57200"/>
        <rFont val="Verdana"/>
        <family val="2"/>
      </rPr>
      <t xml:space="preserve"> Extended Color Retention ● Greater Aesthetics</t>
    </r>
  </si>
  <si>
    <t>Need note stating 3" or 2"</t>
  </si>
  <si>
    <t>ICP 450</t>
  </si>
  <si>
    <t>ICP 300</t>
  </si>
  <si>
    <t>ICP 150</t>
  </si>
  <si>
    <t>Maximum spans are shown in lineal feet and based on panel fasteners, w/.729" diameter washers, located 6" on center. Span limits and structural properties are determined from large-scale tests that consider bending moment at failure, flexural stiffness, and pullover force per fastener.  
Span conditions shown apply to all insulation thicknesses.</t>
  </si>
  <si>
    <t>NOW SHOP ASSEMBLED!!!</t>
  </si>
  <si>
    <t>REDUCED INSTALLED COST</t>
  </si>
  <si>
    <t>Exterior/Interior Panels</t>
  </si>
  <si>
    <t>MATERIAL CHARACTERISTICS &amp; TEST CERTIFICATIONS:</t>
  </si>
  <si>
    <t>For other type and thickness, please contact Enduro.</t>
  </si>
  <si>
    <t>Panel Lengths</t>
  </si>
  <si>
    <r>
      <t>Gray, White, Beige, Stone-white-R (</t>
    </r>
    <r>
      <rPr>
        <i/>
        <sz val="8"/>
        <color rgb="FF0E3178"/>
        <rFont val="Verdana"/>
        <family val="2"/>
      </rPr>
      <t>Contact Enduro for others</t>
    </r>
    <r>
      <rPr>
        <sz val="8"/>
        <color rgb="FF0E3178"/>
        <rFont val="Verdana"/>
        <family val="2"/>
      </rPr>
      <t>)</t>
    </r>
  </si>
  <si>
    <r>
      <rPr>
        <sz val="10"/>
        <color rgb="FFE57200"/>
        <rFont val="Arial Narrow"/>
        <family val="2"/>
      </rPr>
      <t>●</t>
    </r>
    <r>
      <rPr>
        <sz val="10"/>
        <color rgb="FFE57200"/>
        <rFont val="Verdana"/>
        <family val="2"/>
      </rPr>
      <t xml:space="preserve"> Shop Fabricated ● Modular Design ● Lightweight</t>
    </r>
  </si>
  <si>
    <t>A. Insulated roofing and siding panel system shall conform to the following:</t>
  </si>
  <si>
    <t xml:space="preserve"> and insulation pre-assembled.</t>
  </si>
  <si>
    <t>1. Insulated panel system shall be shop fabricated and delivered to jobsite with exterior panel, interior panel</t>
  </si>
  <si>
    <t>2. Profiles shall be 12 X 1.5C for exterior and 12 X 0.375C for interior.</t>
  </si>
  <si>
    <t>5. Glass fiber reinforcements of FRP panels shall be straight, continuous bi-directional along the length and width.</t>
  </si>
  <si>
    <t>6. Foam insulating core shall be 2" (R13) or 3" (R20) thick, polyisocyanurate board insulation.</t>
  </si>
  <si>
    <t>7. Materials shall be fire retardant with UL Class 1 flame spread rating of 25 or less per ASTM E-84 test.</t>
  </si>
  <si>
    <t>12 Ft</t>
  </si>
  <si>
    <t>14 Ft</t>
  </si>
  <si>
    <t>16 Ft</t>
  </si>
  <si>
    <t>Panel Weights**</t>
  </si>
  <si>
    <t>Insulation*</t>
  </si>
  <si>
    <t xml:space="preserve">** Panel weights are nominal. For comparison, ICP panels are 48" coverage width vs industry standard 36" coverage width.  </t>
  </si>
  <si>
    <t>0225</t>
  </si>
  <si>
    <t>107 lbs (2"); 115 lbs (3")</t>
  </si>
  <si>
    <t>125 lbs (2"); 135 lbs (3")</t>
  </si>
  <si>
    <t>143 lbs (2"); 155 lbs (3")</t>
  </si>
  <si>
    <t>BPsales@endurocomposites.com</t>
  </si>
  <si>
    <t>Polyisocyanurate Rigid Board (2" = R-value of 13; 3" R-value of 20)</t>
  </si>
  <si>
    <t>4. Resin type shall be premium grade, Isophthalic Polyester resin, UV stabilized, with neopentyl glycol and acrylic monomer.</t>
  </si>
  <si>
    <t>8. Exterior panel shall be protected from UV rays by the following, at minimum:</t>
  </si>
  <si>
    <t>9. Finish shall be embossed top/smooth bottom (exterior) and smooth/smooth (interior).</t>
  </si>
  <si>
    <t>10. Color shall be Enduro standard or as selected by owner.</t>
  </si>
  <si>
    <t>CreativeCompositesGroup.com</t>
  </si>
  <si>
    <t>TuffSpan fiberglass</t>
  </si>
  <si>
    <t xml:space="preserve">* Polyisocyanurate board insulation in 2" and 3" thicknesses are standard insulation type and thicknesses for TuffSpan ICP.  </t>
  </si>
  <si>
    <t xml:space="preserve">The standard for design, characteristics, and performance shall be TuffSpan ICP as manufactured by Enduro Composites, Inc. </t>
  </si>
  <si>
    <t xml:space="preserve">3. Exterior and interior panels shall be made of TuffSpan fiberglass reinforced polymer (FRP) or approved FRP equal. </t>
  </si>
  <si>
    <t>TuffSpan ICP, The next generation insulated fiberglass panel!!!</t>
  </si>
  <si>
    <t xml:space="preserve">TuffSpan FRP roofing and siding is the market leader </t>
  </si>
  <si>
    <t xml:space="preserve">harsh environments. The TuffSpan technology </t>
  </si>
  <si>
    <t xml:space="preserve">Introducing Enduro's next generation non-metallic insulated panel system, TuffSpan ICP (insulated composite panel) utilizes insulation board sandwiched between premium TuffSpan fiberglass exterior and interior panels.  Now shop fabricated, the ICP panels significantly reduce total installed time and cost while providing excellent corrosion resistance and superior UV protection, extending a building's service life in the most chemically aggressive and harsh environments.  </t>
  </si>
  <si>
    <t xml:space="preserve">The shop fabricated TuffSpan ICP panel's enhanced modular design provides a more efficient installation method, greatly reducing installation time and costs.  In addition to the installation cost savings from reduced manhours, reducing the construction time onsite positions the facility to begin operations sooner.  Utilizing fiberglass panels for both exterior and interior panels provides a lightweight insulated panel with better manueverability and ease of installation. </t>
  </si>
  <si>
    <t>Enduro's ICP panels utilize TuffSpan for the exterior and interior panels, which do not corrode in facilities with continuous wet or tough chemical exposure. Its premium, isophthalic polyester, aliphatic, or vinyl ester resin system ensures long, maintenance free service life and dramatically improves work conditions.</t>
  </si>
  <si>
    <t>TuffSpan panels utilize an acrylic polymer coating and UV stabilized resin system resulting in extended UV protection and retention of its aesthetic properties. The premium resin options offer the best weathering and color retention properties for structural, corrosion resistant cladding panels.</t>
  </si>
  <si>
    <t>The panels on the right side of picture show less yellowing in comparison to TuffSpan's other industry leading weathering panel, PFR.</t>
  </si>
  <si>
    <t>With a proven history of outstanding product performance, TuffSpan FRP roofing and siding is the market leader providing safe, weathertight, long-term building solutions in the most chemically aggressive and harsh environments. The TuffSpan technology utilizes premium raw materials and constructability designed to achieve the highest performance.</t>
  </si>
  <si>
    <t>TuffSpan ICP</t>
  </si>
  <si>
    <r>
      <t>TuffSpan</t>
    </r>
    <r>
      <rPr>
        <sz val="20"/>
        <color theme="3"/>
        <rFont val="Aptos Narrow"/>
        <family val="2"/>
      </rPr>
      <t>™</t>
    </r>
    <r>
      <rPr>
        <sz val="20"/>
        <color theme="3"/>
        <rFont val="Verdana"/>
        <family val="2"/>
      </rPr>
      <t xml:space="preserve"> ICP</t>
    </r>
  </si>
  <si>
    <t>Enduro Composites</t>
  </si>
  <si>
    <t>TuffSpan Insulated Composite Panel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</si>
</sst>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
  </numFmts>
  <fonts count="61">
    <font>
      <sz val="10"/>
      <name val="Helv"/>
    </font>
    <font>
      <u/>
      <sz val="9.4"/>
      <color indexed="12"/>
      <name val="Helv"/>
    </font>
    <font>
      <sz val="8"/>
      <name val="Helv"/>
    </font>
    <font>
      <sz val="10"/>
      <name val="Verdana"/>
      <family val="2"/>
    </font>
    <font>
      <b/>
      <sz val="10"/>
      <name val="Verdana"/>
      <family val="2"/>
    </font>
    <font>
      <sz val="10"/>
      <color indexed="8"/>
      <name val="Verdana"/>
      <family val="2"/>
    </font>
    <font>
      <sz val="36"/>
      <color indexed="9"/>
      <name val="Times New Roman"/>
      <family val="1"/>
    </font>
    <font>
      <sz val="16"/>
      <name val="Times New Roman"/>
      <family val="1"/>
    </font>
    <font>
      <sz val="10"/>
      <name val="Times New Roman"/>
      <family val="1"/>
    </font>
    <font>
      <sz val="9.5"/>
      <name val="Helv"/>
    </font>
    <font>
      <sz val="8"/>
      <name val="Verdana"/>
      <family val="2"/>
    </font>
    <font>
      <sz val="9"/>
      <name val="Verdana"/>
      <family val="2"/>
    </font>
    <font>
      <b/>
      <sz val="8"/>
      <name val="Verdana"/>
      <family val="2"/>
    </font>
    <font>
      <sz val="9"/>
      <color theme="3"/>
      <name val="Verdana"/>
      <family val="2"/>
    </font>
    <font>
      <sz val="36"/>
      <color indexed="9"/>
      <name val="Verdana"/>
      <family val="2"/>
    </font>
    <font>
      <sz val="16"/>
      <name val="Verdana"/>
      <family val="2"/>
    </font>
    <font>
      <sz val="18"/>
      <color theme="0"/>
      <name val="Verdana"/>
      <family val="2"/>
    </font>
    <font>
      <sz val="12"/>
      <color rgb="FF1F497D"/>
      <name val="Verdana"/>
      <family val="2"/>
    </font>
    <font>
      <sz val="9"/>
      <color rgb="FF210077"/>
      <name val="Verdana"/>
      <family val="2"/>
    </font>
    <font>
      <sz val="12"/>
      <color rgb="FFE57200"/>
      <name val="Verdana"/>
      <family val="2"/>
    </font>
    <font>
      <sz val="8"/>
      <name val="Times New Roman"/>
      <family val="1"/>
    </font>
    <font>
      <sz val="8"/>
      <color indexed="8"/>
      <name val="Verdana"/>
      <family val="2"/>
    </font>
    <font>
      <sz val="8"/>
      <name val="Tahoma"/>
      <family val="2"/>
    </font>
    <font>
      <b/>
      <sz val="8"/>
      <name val="Tahoma"/>
      <family val="2"/>
    </font>
    <font>
      <b/>
      <sz val="8"/>
      <color indexed="8"/>
      <name val="Tahoma"/>
      <family val="2"/>
    </font>
    <font>
      <sz val="8"/>
      <color indexed="8"/>
      <name val="Tahoma"/>
      <family val="2"/>
    </font>
    <font>
      <b/>
      <sz val="8"/>
      <color theme="3"/>
      <name val="Verdana"/>
      <family val="2"/>
    </font>
    <font>
      <sz val="7.5"/>
      <color theme="3"/>
      <name val="Verdana"/>
      <family val="2"/>
    </font>
    <font>
      <sz val="8"/>
      <color theme="3"/>
      <name val="Verdana"/>
      <family val="2"/>
    </font>
    <font>
      <sz val="10"/>
      <color theme="3"/>
      <name val="Verdana"/>
      <family val="2"/>
    </font>
    <font>
      <sz val="8"/>
      <color theme="3"/>
      <name val="Times New Roman"/>
      <family val="1"/>
    </font>
    <font>
      <sz val="18"/>
      <color theme="3"/>
      <name val="Verdana"/>
      <family val="2"/>
    </font>
    <font>
      <sz val="10.5"/>
      <color rgb="FFE57200"/>
      <name val="Verdana"/>
      <family val="2"/>
    </font>
    <font>
      <sz val="10.5"/>
      <color rgb="FFE57200"/>
      <name val="Arial Narrow"/>
      <family val="2"/>
    </font>
    <font>
      <b/>
      <sz val="8"/>
      <color theme="0"/>
      <name val="Verdana"/>
      <family val="2"/>
    </font>
    <font>
      <sz val="8"/>
      <color theme="0"/>
      <name val="Verdana"/>
      <family val="2"/>
    </font>
    <font>
      <sz val="12"/>
      <color rgb="FF0E3178"/>
      <name val="Verdana"/>
      <family val="2"/>
    </font>
    <font>
      <sz val="9"/>
      <color rgb="FF0E3178"/>
      <name val="Verdana"/>
      <family val="2"/>
    </font>
    <font>
      <sz val="10"/>
      <color rgb="FF0E3178"/>
      <name val="Helv"/>
    </font>
    <font>
      <sz val="9"/>
      <color rgb="FF0E3178"/>
      <name val="Times New Roman"/>
      <family val="1"/>
    </font>
    <font>
      <sz val="8"/>
      <color rgb="FF0E3178"/>
      <name val="Verdana"/>
      <family val="2"/>
    </font>
    <font>
      <b/>
      <sz val="8"/>
      <color rgb="FF0E3178"/>
      <name val="Verdana"/>
      <family val="2"/>
    </font>
    <font>
      <sz val="10"/>
      <color rgb="FF0E3178"/>
      <name val="Verdana"/>
      <family val="2"/>
    </font>
    <font>
      <sz val="7.5"/>
      <color rgb="FF0E3178"/>
      <name val="Verdana"/>
      <family val="2"/>
    </font>
    <font>
      <sz val="10"/>
      <color theme="0"/>
      <name val="Verdana"/>
      <family val="2"/>
    </font>
    <font>
      <sz val="11"/>
      <color theme="0"/>
      <name val="Verdana"/>
      <family val="2"/>
    </font>
    <font>
      <sz val="10"/>
      <color rgb="FFE57200"/>
      <name val="Verdana"/>
      <family val="2"/>
    </font>
    <font>
      <sz val="10"/>
      <color rgb="FFE57200"/>
      <name val="Arial Narrow"/>
      <family val="2"/>
    </font>
    <font>
      <sz val="8.5"/>
      <color rgb="FF0E3178"/>
      <name val="Verdana"/>
      <family val="2"/>
    </font>
    <font>
      <b/>
      <u/>
      <sz val="8"/>
      <color rgb="FF0E3178"/>
      <name val="Verdana"/>
      <family val="2"/>
    </font>
    <font>
      <i/>
      <sz val="8"/>
      <color rgb="FF0E3178"/>
      <name val="Verdana"/>
      <family val="2"/>
    </font>
    <font>
      <sz val="20"/>
      <color theme="3"/>
      <name val="Verdana"/>
      <family val="2"/>
    </font>
    <font>
      <b/>
      <sz val="10"/>
      <color theme="3"/>
      <name val="Verdana"/>
      <family val="2"/>
    </font>
    <font>
      <b/>
      <sz val="7.5"/>
      <color theme="3"/>
      <name val="Verdana"/>
      <family val="2"/>
    </font>
    <font>
      <sz val="36"/>
      <color theme="3"/>
      <name val="Times New Roman"/>
      <family val="1"/>
    </font>
    <font>
      <sz val="7"/>
      <color theme="3"/>
      <name val="Verdana"/>
      <family val="2"/>
    </font>
    <font>
      <sz val="10"/>
      <color theme="3"/>
      <name val="Helv"/>
    </font>
    <font>
      <b/>
      <sz val="12"/>
      <color rgb="FF0E3178"/>
      <name val="Verdana"/>
      <family val="2"/>
    </font>
    <font>
      <sz val="14"/>
      <color rgb="FFF3901D"/>
      <name val="Verdana"/>
      <family val="2"/>
    </font>
    <font>
      <i/>
      <sz val="8"/>
      <name val="Verdana"/>
      <family val="2"/>
    </font>
    <font>
      <sz val="20"/>
      <color theme="3"/>
      <name val="Aptos Narrow"/>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E57200"/>
        <bgColor indexed="64"/>
      </patternFill>
    </fill>
    <fill>
      <patternFill patternType="solid">
        <fgColor theme="0" tint="-0.14999847407452621"/>
        <bgColor indexed="64"/>
      </patternFill>
    </fill>
    <fill>
      <patternFill patternType="solid">
        <fgColor rgb="FF0E3178"/>
        <bgColor indexed="64"/>
      </patternFill>
    </fill>
    <fill>
      <patternFill patternType="solid">
        <fgColor theme="0" tint="-0.14996795556505021"/>
        <bgColor indexed="64"/>
      </patternFill>
    </fill>
    <fill>
      <patternFill patternType="solid">
        <fgColor rgb="FF210077"/>
        <bgColor indexed="64"/>
      </patternFill>
    </fill>
  </fills>
  <borders count="91">
    <border>
      <left/>
      <right/>
      <top/>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theme="0" tint="-4.9989318521683403E-2"/>
      </bottom>
      <diagonal/>
    </border>
    <border>
      <left/>
      <right style="thin">
        <color indexed="64"/>
      </right>
      <top style="thin">
        <color indexed="64"/>
      </top>
      <bottom style="hair">
        <color theme="0" tint="-4.9989318521683403E-2"/>
      </bottom>
      <diagonal/>
    </border>
    <border>
      <left style="thin">
        <color indexed="64"/>
      </left>
      <right style="hair">
        <color indexed="64"/>
      </right>
      <top style="thin">
        <color indexed="64"/>
      </top>
      <bottom style="hair">
        <color theme="0" tint="-4.9989318521683403E-2"/>
      </bottom>
      <diagonal/>
    </border>
    <border>
      <left style="hair">
        <color indexed="64"/>
      </left>
      <right style="hair">
        <color indexed="64"/>
      </right>
      <top style="thin">
        <color indexed="64"/>
      </top>
      <bottom style="hair">
        <color theme="0" tint="-4.9989318521683403E-2"/>
      </bottom>
      <diagonal/>
    </border>
    <border>
      <left style="hair">
        <color indexed="64"/>
      </left>
      <right style="thin">
        <color indexed="64"/>
      </right>
      <top style="thin">
        <color indexed="64"/>
      </top>
      <bottom style="hair">
        <color theme="0" tint="-4.9989318521683403E-2"/>
      </bottom>
      <diagonal/>
    </border>
    <border>
      <left/>
      <right style="hair">
        <color indexed="64"/>
      </right>
      <top style="thin">
        <color indexed="64"/>
      </top>
      <bottom style="hair">
        <color theme="0" tint="-4.9989318521683403E-2"/>
      </bottom>
      <diagonal/>
    </border>
    <border>
      <left style="hair">
        <color indexed="64"/>
      </left>
      <right/>
      <top style="thin">
        <color indexed="64"/>
      </top>
      <bottom style="hair">
        <color theme="0" tint="-4.9989318521683403E-2"/>
      </bottom>
      <diagonal/>
    </border>
    <border>
      <left style="thin">
        <color indexed="64"/>
      </left>
      <right style="hair">
        <color indexed="64"/>
      </right>
      <top style="hair">
        <color theme="0" tint="-4.9989318521683403E-2"/>
      </top>
      <bottom style="hair">
        <color theme="0" tint="-4.9989318521683403E-2"/>
      </bottom>
      <diagonal/>
    </border>
    <border>
      <left style="hair">
        <color auto="1"/>
      </left>
      <right/>
      <top style="hair">
        <color theme="0" tint="-4.9989318521683403E-2"/>
      </top>
      <bottom style="hair">
        <color theme="0" tint="-4.9989318521683403E-2"/>
      </bottom>
      <diagonal/>
    </border>
    <border>
      <left style="hair">
        <color auto="1"/>
      </left>
      <right style="hair">
        <color auto="1"/>
      </right>
      <top style="hair">
        <color theme="0" tint="-4.9989318521683403E-2"/>
      </top>
      <bottom style="hair">
        <color theme="0" tint="-4.9989318521683403E-2"/>
      </bottom>
      <diagonal/>
    </border>
    <border>
      <left style="hair">
        <color indexed="64"/>
      </left>
      <right style="thin">
        <color indexed="64"/>
      </right>
      <top style="hair">
        <color theme="0" tint="-4.9989318521683403E-2"/>
      </top>
      <bottom style="hair">
        <color theme="0" tint="-4.9989318521683403E-2"/>
      </bottom>
      <diagonal/>
    </border>
    <border>
      <left style="thin">
        <color indexed="64"/>
      </left>
      <right style="hair">
        <color indexed="64"/>
      </right>
      <top style="hair">
        <color theme="0" tint="-4.9989318521683403E-2"/>
      </top>
      <bottom style="thin">
        <color indexed="64"/>
      </bottom>
      <diagonal/>
    </border>
    <border>
      <left style="hair">
        <color auto="1"/>
      </left>
      <right/>
      <top style="hair">
        <color theme="0" tint="-4.9989318521683403E-2"/>
      </top>
      <bottom style="thin">
        <color indexed="64"/>
      </bottom>
      <diagonal/>
    </border>
    <border>
      <left style="hair">
        <color auto="1"/>
      </left>
      <right style="hair">
        <color auto="1"/>
      </right>
      <top style="hair">
        <color theme="0" tint="-4.9989318521683403E-2"/>
      </top>
      <bottom style="thin">
        <color indexed="64"/>
      </bottom>
      <diagonal/>
    </border>
    <border>
      <left style="hair">
        <color indexed="64"/>
      </left>
      <right style="thin">
        <color indexed="64"/>
      </right>
      <top style="hair">
        <color theme="0" tint="-4.9989318521683403E-2"/>
      </top>
      <bottom style="thin">
        <color indexed="64"/>
      </bottom>
      <diagonal/>
    </border>
    <border>
      <left style="thin">
        <color indexed="64"/>
      </left>
      <right style="hair">
        <color indexed="64"/>
      </right>
      <top/>
      <bottom style="hair">
        <color theme="0" tint="-4.9989318521683403E-2"/>
      </bottom>
      <diagonal/>
    </border>
    <border>
      <left style="hair">
        <color auto="1"/>
      </left>
      <right style="hair">
        <color auto="1"/>
      </right>
      <top/>
      <bottom style="hair">
        <color theme="0" tint="-4.9989318521683403E-2"/>
      </bottom>
      <diagonal/>
    </border>
    <border>
      <left style="hair">
        <color indexed="64"/>
      </left>
      <right style="thin">
        <color indexed="64"/>
      </right>
      <top/>
      <bottom style="hair">
        <color theme="0" tint="-4.9989318521683403E-2"/>
      </bottom>
      <diagonal/>
    </border>
    <border>
      <left/>
      <right style="hair">
        <color auto="1"/>
      </right>
      <top style="hair">
        <color theme="0" tint="-4.9989318521683403E-2"/>
      </top>
      <bottom style="thin">
        <color indexed="64"/>
      </bottom>
      <diagonal/>
    </border>
    <border>
      <left/>
      <right/>
      <top style="thin">
        <color rgb="FF0E3178"/>
      </top>
      <bottom/>
      <diagonal/>
    </border>
    <border>
      <left/>
      <right style="thin">
        <color rgb="FF0E3178"/>
      </right>
      <top style="thin">
        <color rgb="FF0E3178"/>
      </top>
      <bottom/>
      <diagonal/>
    </border>
    <border>
      <left style="hair">
        <color theme="0" tint="-4.9989318521683403E-2"/>
      </left>
      <right/>
      <top/>
      <bottom style="thin">
        <color theme="0" tint="-4.9989318521683403E-2"/>
      </bottom>
      <diagonal/>
    </border>
    <border>
      <left/>
      <right/>
      <top/>
      <bottom style="thin">
        <color theme="0" tint="-4.9989318521683403E-2"/>
      </bottom>
      <diagonal/>
    </border>
    <border>
      <left/>
      <right style="thin">
        <color rgb="FF0E3178"/>
      </right>
      <top/>
      <bottom style="thin">
        <color theme="0" tint="-4.9989318521683403E-2"/>
      </bottom>
      <diagonal/>
    </border>
    <border>
      <left/>
      <right/>
      <top style="thin">
        <color theme="0" tint="-4.9989318521683403E-2"/>
      </top>
      <bottom style="thin">
        <color theme="0" tint="-4.9989318521683403E-2"/>
      </bottom>
      <diagonal/>
    </border>
    <border>
      <left/>
      <right/>
      <top style="thin">
        <color theme="0" tint="-4.9989318521683403E-2"/>
      </top>
      <bottom style="thin">
        <color rgb="FF0E3178"/>
      </bottom>
      <diagonal/>
    </border>
    <border>
      <left style="thin">
        <color rgb="FF0E3178"/>
      </left>
      <right/>
      <top style="thin">
        <color theme="0" tint="-4.9989318521683403E-2"/>
      </top>
      <bottom style="thin">
        <color theme="0" tint="-4.9989318521683403E-2"/>
      </bottom>
      <diagonal/>
    </border>
    <border>
      <left/>
      <right style="hair">
        <color theme="0" tint="-4.9989318521683403E-2"/>
      </right>
      <top style="thin">
        <color theme="0" tint="-4.9989318521683403E-2"/>
      </top>
      <bottom style="thin">
        <color theme="0" tint="-4.9989318521683403E-2"/>
      </bottom>
      <diagonal/>
    </border>
    <border>
      <left style="hair">
        <color theme="0" tint="-4.9989318521683403E-2"/>
      </left>
      <right/>
      <top/>
      <bottom style="thin">
        <color rgb="FF0E3178"/>
      </bottom>
      <diagonal/>
    </border>
    <border>
      <left/>
      <right/>
      <top/>
      <bottom style="thin">
        <color rgb="FF0E3178"/>
      </bottom>
      <diagonal/>
    </border>
    <border>
      <left/>
      <right style="thin">
        <color rgb="FF0E3178"/>
      </right>
      <top/>
      <bottom style="thin">
        <color rgb="FF0E3178"/>
      </bottom>
      <diagonal/>
    </border>
    <border>
      <left style="thin">
        <color rgb="FF0E3178"/>
      </left>
      <right/>
      <top style="thin">
        <color rgb="FF0E3178"/>
      </top>
      <bottom/>
      <diagonal/>
    </border>
    <border>
      <left/>
      <right style="hair">
        <color theme="0" tint="-4.9989318521683403E-2"/>
      </right>
      <top style="thin">
        <color rgb="FF0E3178"/>
      </top>
      <bottom/>
      <diagonal/>
    </border>
    <border>
      <left style="thin">
        <color rgb="FF0E3178"/>
      </left>
      <right/>
      <top/>
      <bottom style="thin">
        <color theme="0" tint="-4.9989318521683403E-2"/>
      </bottom>
      <diagonal/>
    </border>
    <border>
      <left/>
      <right style="hair">
        <color theme="0" tint="-4.9989318521683403E-2"/>
      </right>
      <top/>
      <bottom style="thin">
        <color theme="0" tint="-4.9989318521683403E-2"/>
      </bottom>
      <diagonal/>
    </border>
    <border>
      <left style="thin">
        <color rgb="FF0E3178"/>
      </left>
      <right/>
      <top style="thin">
        <color theme="0" tint="-4.9989318521683403E-2"/>
      </top>
      <bottom style="thin">
        <color rgb="FF0E3178"/>
      </bottom>
      <diagonal/>
    </border>
    <border>
      <left/>
      <right style="hair">
        <color theme="0" tint="-4.9989318521683403E-2"/>
      </right>
      <top style="thin">
        <color theme="0" tint="-4.9989318521683403E-2"/>
      </top>
      <bottom style="thin">
        <color rgb="FF0E3178"/>
      </bottom>
      <diagonal/>
    </border>
    <border>
      <left style="thin">
        <color rgb="FF0E3178"/>
      </left>
      <right/>
      <top/>
      <bottom style="thin">
        <color rgb="FF0E3178"/>
      </bottom>
      <diagonal/>
    </border>
    <border>
      <left style="medium">
        <color rgb="FF0E3178"/>
      </left>
      <right/>
      <top style="medium">
        <color rgb="FF0E3178"/>
      </top>
      <bottom/>
      <diagonal/>
    </border>
    <border>
      <left/>
      <right/>
      <top style="medium">
        <color rgb="FF0E3178"/>
      </top>
      <bottom/>
      <diagonal/>
    </border>
    <border>
      <left/>
      <right style="medium">
        <color rgb="FF0E3178"/>
      </right>
      <top style="medium">
        <color rgb="FF0E3178"/>
      </top>
      <bottom/>
      <diagonal/>
    </border>
    <border>
      <left style="medium">
        <color rgb="FF0E3178"/>
      </left>
      <right/>
      <top/>
      <bottom/>
      <diagonal/>
    </border>
    <border>
      <left/>
      <right style="medium">
        <color rgb="FF0E3178"/>
      </right>
      <top/>
      <bottom/>
      <diagonal/>
    </border>
    <border>
      <left style="medium">
        <color rgb="FF0E3178"/>
      </left>
      <right/>
      <top/>
      <bottom style="medium">
        <color rgb="FF0E3178"/>
      </bottom>
      <diagonal/>
    </border>
    <border>
      <left/>
      <right/>
      <top/>
      <bottom style="medium">
        <color rgb="FF0E3178"/>
      </bottom>
      <diagonal/>
    </border>
    <border>
      <left/>
      <right style="medium">
        <color rgb="FF0E3178"/>
      </right>
      <top/>
      <bottom style="medium">
        <color rgb="FF0E3178"/>
      </bottom>
      <diagonal/>
    </border>
    <border>
      <left style="thin">
        <color indexed="64"/>
      </left>
      <right/>
      <top style="hair">
        <color theme="0" tint="-4.9989318521683403E-2"/>
      </top>
      <bottom style="hair">
        <color theme="0" tint="-4.9989318521683403E-2"/>
      </bottom>
      <diagonal/>
    </border>
    <border>
      <left/>
      <right style="thin">
        <color indexed="64"/>
      </right>
      <top style="hair">
        <color theme="0" tint="-4.9989318521683403E-2"/>
      </top>
      <bottom style="hair">
        <color theme="0" tint="-4.9989318521683403E-2"/>
      </bottom>
      <diagonal/>
    </border>
    <border>
      <left style="thin">
        <color indexed="64"/>
      </left>
      <right/>
      <top style="hair">
        <color theme="0" tint="-4.9989318521683403E-2"/>
      </top>
      <bottom style="thin">
        <color indexed="64"/>
      </bottom>
      <diagonal/>
    </border>
    <border>
      <left/>
      <right style="thin">
        <color indexed="64"/>
      </right>
      <top style="hair">
        <color theme="0" tint="-4.9989318521683403E-2"/>
      </top>
      <bottom style="thin">
        <color indexed="64"/>
      </bottom>
      <diagonal/>
    </border>
    <border>
      <left style="thin">
        <color rgb="FF0E3178"/>
      </left>
      <right/>
      <top/>
      <bottom style="thin">
        <color theme="0"/>
      </bottom>
      <diagonal/>
    </border>
    <border>
      <left/>
      <right/>
      <top/>
      <bottom style="thin">
        <color theme="0"/>
      </bottom>
      <diagonal/>
    </border>
    <border>
      <left style="thin">
        <color rgb="FF0E3178"/>
      </left>
      <right/>
      <top style="thin">
        <color theme="0"/>
      </top>
      <bottom style="thin">
        <color theme="0"/>
      </bottom>
      <diagonal/>
    </border>
    <border>
      <left/>
      <right/>
      <top style="thin">
        <color theme="0"/>
      </top>
      <bottom style="thin">
        <color theme="0"/>
      </bottom>
      <diagonal/>
    </border>
    <border>
      <left style="thin">
        <color rgb="FF0E3178"/>
      </left>
      <right/>
      <top style="thin">
        <color theme="0"/>
      </top>
      <bottom style="thin">
        <color rgb="FF0E3178"/>
      </bottom>
      <diagonal/>
    </border>
    <border>
      <left/>
      <right/>
      <top style="thin">
        <color theme="0"/>
      </top>
      <bottom style="thin">
        <color rgb="FF0E3178"/>
      </bottom>
      <diagonal/>
    </border>
    <border>
      <left style="hair">
        <color auto="1"/>
      </left>
      <right/>
      <top/>
      <bottom style="hair">
        <color theme="0" tint="-4.9989318521683403E-2"/>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indexed="64"/>
      </left>
      <right style="thin">
        <color indexed="64"/>
      </right>
      <top/>
      <bottom style="thin">
        <color indexed="64"/>
      </bottom>
      <diagonal/>
    </border>
    <border>
      <left/>
      <right style="thin">
        <color rgb="FF0E3178"/>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357">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Alignment="1">
      <alignment horizontal="left" vertical="center"/>
    </xf>
    <xf numFmtId="0" fontId="3" fillId="2" borderId="0" xfId="0" applyFont="1" applyFill="1" applyAlignment="1">
      <alignment horizontal="center"/>
    </xf>
    <xf numFmtId="2" fontId="3" fillId="2" borderId="0" xfId="0" applyNumberFormat="1" applyFont="1" applyFill="1"/>
    <xf numFmtId="0" fontId="5" fillId="2" borderId="0" xfId="0" applyFont="1" applyFill="1"/>
    <xf numFmtId="0" fontId="3" fillId="3" borderId="0" xfId="0" applyFont="1" applyFill="1"/>
    <xf numFmtId="0" fontId="0" fillId="3" borderId="0" xfId="0" applyFill="1" applyAlignment="1">
      <alignment vertical="center" wrapText="1"/>
    </xf>
    <xf numFmtId="0" fontId="14" fillId="3" borderId="0" xfId="0" applyFont="1" applyFill="1" applyAlignment="1">
      <alignment vertical="center"/>
    </xf>
    <xf numFmtId="0" fontId="15" fillId="3" borderId="0" xfId="0" applyFont="1" applyFill="1" applyAlignment="1">
      <alignment vertical="center"/>
    </xf>
    <xf numFmtId="0" fontId="14" fillId="5" borderId="0" xfId="0" applyFont="1" applyFill="1" applyAlignment="1">
      <alignment vertical="center"/>
    </xf>
    <xf numFmtId="0" fontId="15" fillId="5" borderId="0" xfId="0" applyFont="1" applyFill="1" applyAlignment="1">
      <alignment vertical="center"/>
    </xf>
    <xf numFmtId="2" fontId="3" fillId="3" borderId="0" xfId="0" applyNumberFormat="1" applyFont="1" applyFill="1" applyAlignment="1">
      <alignment vertical="center"/>
    </xf>
    <xf numFmtId="0" fontId="4" fillId="3" borderId="0" xfId="0" applyFont="1" applyFill="1" applyAlignment="1">
      <alignment vertical="center"/>
    </xf>
    <xf numFmtId="0" fontId="13" fillId="3" borderId="0" xfId="0" applyFont="1" applyFill="1" applyAlignment="1">
      <alignment vertical="center"/>
    </xf>
    <xf numFmtId="0" fontId="12" fillId="4" borderId="1" xfId="0" applyFont="1" applyFill="1" applyBorder="1" applyAlignment="1">
      <alignment horizontal="center" vertical="center"/>
    </xf>
    <xf numFmtId="0" fontId="19" fillId="2" borderId="0" xfId="0" applyFont="1" applyFill="1" applyAlignment="1">
      <alignment horizontal="left" indent="2"/>
    </xf>
    <xf numFmtId="0" fontId="19" fillId="2" borderId="0" xfId="0" applyFont="1" applyFill="1" applyAlignment="1">
      <alignment horizontal="left"/>
    </xf>
    <xf numFmtId="0" fontId="3" fillId="2" borderId="0" xfId="0" applyFont="1" applyFill="1" applyAlignment="1">
      <alignment horizontal="center" vertical="center"/>
    </xf>
    <xf numFmtId="0" fontId="10" fillId="2" borderId="0" xfId="0" applyFont="1" applyFill="1" applyAlignment="1">
      <alignment horizontal="left"/>
    </xf>
    <xf numFmtId="0" fontId="11" fillId="2" borderId="0" xfId="0" applyFont="1" applyFill="1" applyAlignment="1">
      <alignment horizontal="right"/>
    </xf>
    <xf numFmtId="0" fontId="10" fillId="2" borderId="0" xfId="0" applyFont="1" applyFill="1" applyAlignment="1">
      <alignment horizontal="center"/>
    </xf>
    <xf numFmtId="0" fontId="3" fillId="4" borderId="0" xfId="0" applyFont="1" applyFill="1" applyAlignment="1">
      <alignment horizontal="center"/>
    </xf>
    <xf numFmtId="0" fontId="22" fillId="2" borderId="0" xfId="0" applyFont="1" applyFill="1" applyAlignment="1">
      <alignment horizontal="center"/>
    </xf>
    <xf numFmtId="3" fontId="24" fillId="2" borderId="7" xfId="0" applyNumberFormat="1" applyFont="1" applyFill="1" applyBorder="1" applyAlignment="1">
      <alignment horizontal="center"/>
    </xf>
    <xf numFmtId="1" fontId="23" fillId="2" borderId="9" xfId="0" applyNumberFormat="1" applyFont="1" applyFill="1" applyBorder="1" applyAlignment="1">
      <alignment horizontal="left"/>
    </xf>
    <xf numFmtId="1" fontId="22" fillId="2" borderId="10" xfId="0" applyNumberFormat="1" applyFont="1" applyFill="1" applyBorder="1" applyAlignment="1">
      <alignment horizontal="center"/>
    </xf>
    <xf numFmtId="1" fontId="22" fillId="2" borderId="11" xfId="0" applyNumberFormat="1" applyFont="1" applyFill="1" applyBorder="1" applyAlignment="1">
      <alignment horizontal="center"/>
    </xf>
    <xf numFmtId="1" fontId="22" fillId="2" borderId="12" xfId="0" applyNumberFormat="1" applyFont="1" applyFill="1" applyBorder="1" applyAlignment="1">
      <alignment horizontal="center"/>
    </xf>
    <xf numFmtId="2" fontId="25" fillId="2" borderId="0" xfId="0" quotePrefix="1" applyNumberFormat="1" applyFont="1" applyFill="1" applyAlignment="1">
      <alignment horizontal="left"/>
    </xf>
    <xf numFmtId="2" fontId="22" fillId="2" borderId="13" xfId="0" applyNumberFormat="1" applyFont="1" applyFill="1" applyBorder="1" applyAlignment="1">
      <alignment horizontal="center"/>
    </xf>
    <xf numFmtId="2" fontId="22" fillId="2" borderId="7" xfId="0" applyNumberFormat="1" applyFont="1" applyFill="1" applyBorder="1" applyAlignment="1">
      <alignment horizontal="center"/>
    </xf>
    <xf numFmtId="2" fontId="22" fillId="2" borderId="14" xfId="0" applyNumberFormat="1" applyFont="1" applyFill="1" applyBorder="1" applyAlignment="1">
      <alignment horizontal="center"/>
    </xf>
    <xf numFmtId="2" fontId="25" fillId="2" borderId="0" xfId="0" applyNumberFormat="1" applyFont="1" applyFill="1" applyAlignment="1">
      <alignment horizontal="center"/>
    </xf>
    <xf numFmtId="2" fontId="24" fillId="2" borderId="15" xfId="0" applyNumberFormat="1" applyFont="1" applyFill="1" applyBorder="1" applyAlignment="1">
      <alignment horizontal="center"/>
    </xf>
    <xf numFmtId="2" fontId="22" fillId="2" borderId="0" xfId="0" applyNumberFormat="1" applyFont="1" applyFill="1" applyAlignment="1">
      <alignment horizontal="right"/>
    </xf>
    <xf numFmtId="2" fontId="22" fillId="2" borderId="16" xfId="0" applyNumberFormat="1" applyFont="1" applyFill="1" applyBorder="1" applyAlignment="1">
      <alignment horizontal="center"/>
    </xf>
    <xf numFmtId="2" fontId="22" fillId="2" borderId="17" xfId="0" applyNumberFormat="1" applyFont="1" applyFill="1" applyBorder="1" applyAlignment="1">
      <alignment horizontal="center"/>
    </xf>
    <xf numFmtId="2" fontId="22" fillId="2" borderId="18" xfId="0" applyNumberFormat="1" applyFont="1" applyFill="1" applyBorder="1" applyAlignment="1">
      <alignment horizontal="center"/>
    </xf>
    <xf numFmtId="1" fontId="24" fillId="2" borderId="3" xfId="0" applyNumberFormat="1" applyFont="1" applyFill="1" applyBorder="1" applyAlignment="1">
      <alignment horizontal="center"/>
    </xf>
    <xf numFmtId="0" fontId="25" fillId="2" borderId="2" xfId="0" applyFont="1" applyFill="1" applyBorder="1" applyAlignment="1">
      <alignment horizontal="center" wrapText="1"/>
    </xf>
    <xf numFmtId="2" fontId="22" fillId="2" borderId="19" xfId="0" applyNumberFormat="1" applyFont="1" applyFill="1" applyBorder="1" applyAlignment="1">
      <alignment horizontal="center"/>
    </xf>
    <xf numFmtId="2" fontId="22" fillId="2" borderId="20" xfId="0" applyNumberFormat="1" applyFont="1" applyFill="1" applyBorder="1" applyAlignment="1">
      <alignment horizontal="center"/>
    </xf>
    <xf numFmtId="2" fontId="22" fillId="2" borderId="21" xfId="0" applyNumberFormat="1" applyFont="1" applyFill="1" applyBorder="1" applyAlignment="1">
      <alignment horizontal="center"/>
    </xf>
    <xf numFmtId="2" fontId="22" fillId="2" borderId="22" xfId="0" applyNumberFormat="1" applyFont="1" applyFill="1" applyBorder="1" applyAlignment="1">
      <alignment horizontal="center"/>
    </xf>
    <xf numFmtId="0" fontId="23" fillId="2" borderId="0" xfId="0" applyFont="1" applyFill="1" applyAlignment="1">
      <alignment horizontal="right"/>
    </xf>
    <xf numFmtId="1" fontId="24" fillId="2" borderId="17" xfId="0" applyNumberFormat="1" applyFont="1" applyFill="1" applyBorder="1" applyAlignment="1">
      <alignment horizontal="center"/>
    </xf>
    <xf numFmtId="2" fontId="24" fillId="2" borderId="3" xfId="0" applyNumberFormat="1" applyFont="1" applyFill="1" applyBorder="1" applyAlignment="1">
      <alignment horizontal="center"/>
    </xf>
    <xf numFmtId="1" fontId="24" fillId="2" borderId="7" xfId="0" applyNumberFormat="1" applyFont="1" applyFill="1" applyBorder="1" applyAlignment="1">
      <alignment horizontal="center"/>
    </xf>
    <xf numFmtId="2" fontId="22" fillId="2" borderId="23" xfId="0" applyNumberFormat="1" applyFont="1" applyFill="1" applyBorder="1" applyAlignment="1">
      <alignment horizontal="center"/>
    </xf>
    <xf numFmtId="2" fontId="22" fillId="2" borderId="24" xfId="0" applyNumberFormat="1" applyFont="1" applyFill="1" applyBorder="1" applyAlignment="1">
      <alignment horizontal="center"/>
    </xf>
    <xf numFmtId="164" fontId="24" fillId="2" borderId="7" xfId="0" applyNumberFormat="1" applyFont="1" applyFill="1" applyBorder="1" applyAlignment="1">
      <alignment horizontal="center"/>
    </xf>
    <xf numFmtId="1" fontId="24" fillId="2" borderId="15" xfId="0" applyNumberFormat="1" applyFont="1" applyFill="1" applyBorder="1" applyAlignment="1">
      <alignment horizontal="center"/>
    </xf>
    <xf numFmtId="2" fontId="24" fillId="2" borderId="7" xfId="0" applyNumberFormat="1" applyFont="1" applyFill="1" applyBorder="1" applyAlignment="1">
      <alignment horizontal="center"/>
    </xf>
    <xf numFmtId="2" fontId="22" fillId="3" borderId="18" xfId="0" applyNumberFormat="1" applyFont="1" applyFill="1" applyBorder="1" applyAlignment="1">
      <alignment horizontal="center"/>
    </xf>
    <xf numFmtId="2" fontId="22" fillId="3" borderId="17" xfId="0" applyNumberFormat="1" applyFont="1" applyFill="1" applyBorder="1" applyAlignment="1">
      <alignment horizontal="center"/>
    </xf>
    <xf numFmtId="0" fontId="10" fillId="4" borderId="0" xfId="0" applyFont="1" applyFill="1" applyAlignment="1">
      <alignment horizontal="center"/>
    </xf>
    <xf numFmtId="0" fontId="22" fillId="4" borderId="0" xfId="0" applyFont="1" applyFill="1" applyAlignment="1">
      <alignment horizontal="right"/>
    </xf>
    <xf numFmtId="0" fontId="0" fillId="3" borderId="0" xfId="0" applyFill="1"/>
    <xf numFmtId="2" fontId="10" fillId="2" borderId="1" xfId="0" applyNumberFormat="1" applyFont="1" applyFill="1" applyBorder="1" applyAlignment="1">
      <alignment horizontal="center" vertical="center"/>
    </xf>
    <xf numFmtId="2" fontId="10" fillId="2" borderId="29" xfId="0" applyNumberFormat="1" applyFont="1" applyFill="1" applyBorder="1" applyAlignment="1">
      <alignment horizontal="center" vertical="center"/>
    </xf>
    <xf numFmtId="2" fontId="10" fillId="2" borderId="1" xfId="0" applyNumberFormat="1" applyFont="1" applyFill="1" applyBorder="1" applyAlignment="1">
      <alignment horizontal="center"/>
    </xf>
    <xf numFmtId="2" fontId="10" fillId="2" borderId="29" xfId="0" applyNumberFormat="1" applyFont="1" applyFill="1" applyBorder="1" applyAlignment="1">
      <alignment horizontal="center"/>
    </xf>
    <xf numFmtId="0" fontId="12" fillId="4" borderId="28" xfId="0" applyFont="1" applyFill="1" applyBorder="1" applyAlignment="1">
      <alignment horizontal="center" vertical="center"/>
    </xf>
    <xf numFmtId="0" fontId="12" fillId="4" borderId="29" xfId="0" applyFont="1" applyFill="1" applyBorder="1" applyAlignment="1">
      <alignment horizontal="center" vertical="center"/>
    </xf>
    <xf numFmtId="2" fontId="10" fillId="2" borderId="28" xfId="0" applyNumberFormat="1" applyFont="1" applyFill="1" applyBorder="1" applyAlignment="1">
      <alignment horizontal="center" vertical="center"/>
    </xf>
    <xf numFmtId="2" fontId="10" fillId="2" borderId="28" xfId="0" applyNumberFormat="1" applyFont="1" applyFill="1" applyBorder="1" applyAlignment="1">
      <alignment horizontal="center"/>
    </xf>
    <xf numFmtId="2" fontId="10" fillId="2" borderId="5" xfId="0" applyNumberFormat="1" applyFont="1" applyFill="1" applyBorder="1" applyAlignment="1">
      <alignment horizontal="center"/>
    </xf>
    <xf numFmtId="2" fontId="22" fillId="3" borderId="16" xfId="0" applyNumberFormat="1" applyFont="1" applyFill="1" applyBorder="1" applyAlignment="1">
      <alignment horizontal="center"/>
    </xf>
    <xf numFmtId="2" fontId="22" fillId="3" borderId="20" xfId="0" applyNumberFormat="1" applyFont="1" applyFill="1" applyBorder="1" applyAlignment="1">
      <alignment horizontal="center"/>
    </xf>
    <xf numFmtId="2" fontId="22" fillId="3" borderId="24" xfId="0" applyNumberFormat="1" applyFont="1" applyFill="1" applyBorder="1" applyAlignment="1">
      <alignment horizontal="center"/>
    </xf>
    <xf numFmtId="2" fontId="22" fillId="3" borderId="23" xfId="0" applyNumberFormat="1" applyFont="1" applyFill="1" applyBorder="1" applyAlignment="1">
      <alignment horizontal="center"/>
    </xf>
    <xf numFmtId="2" fontId="22" fillId="3" borderId="7" xfId="0" applyNumberFormat="1" applyFont="1" applyFill="1" applyBorder="1" applyAlignment="1">
      <alignment horizontal="center"/>
    </xf>
    <xf numFmtId="2" fontId="22" fillId="3" borderId="14" xfId="0" applyNumberFormat="1" applyFont="1" applyFill="1" applyBorder="1" applyAlignment="1">
      <alignment horizontal="center"/>
    </xf>
    <xf numFmtId="2" fontId="22" fillId="3" borderId="13" xfId="0" applyNumberFormat="1" applyFont="1" applyFill="1" applyBorder="1" applyAlignment="1">
      <alignment horizontal="center"/>
    </xf>
    <xf numFmtId="164" fontId="24" fillId="6" borderId="7" xfId="0" applyNumberFormat="1" applyFont="1" applyFill="1" applyBorder="1" applyAlignment="1">
      <alignment horizontal="center"/>
    </xf>
    <xf numFmtId="0" fontId="22" fillId="2" borderId="0" xfId="0" applyFont="1" applyFill="1" applyAlignment="1">
      <alignment horizontal="right"/>
    </xf>
    <xf numFmtId="0" fontId="3" fillId="3" borderId="0" xfId="0" applyFont="1" applyFill="1" applyAlignment="1">
      <alignment vertical="center" wrapText="1"/>
    </xf>
    <xf numFmtId="0" fontId="10" fillId="3" borderId="0" xfId="0" applyFont="1" applyFill="1" applyAlignment="1">
      <alignment horizontal="center"/>
    </xf>
    <xf numFmtId="166" fontId="25" fillId="6" borderId="7" xfId="0" applyNumberFormat="1" applyFont="1" applyFill="1" applyBorder="1" applyAlignment="1">
      <alignment horizontal="center"/>
    </xf>
    <xf numFmtId="0" fontId="32" fillId="3" borderId="0" xfId="0" applyFont="1" applyFill="1" applyAlignment="1">
      <alignment horizontal="left" vertical="center"/>
    </xf>
    <xf numFmtId="0" fontId="36" fillId="3" borderId="0" xfId="0" applyFont="1" applyFill="1" applyAlignment="1">
      <alignment vertical="center"/>
    </xf>
    <xf numFmtId="0" fontId="42" fillId="2" borderId="0" xfId="0" applyFont="1" applyFill="1"/>
    <xf numFmtId="0" fontId="40" fillId="3" borderId="0" xfId="0" applyFont="1" applyFill="1" applyAlignment="1">
      <alignment horizontal="left"/>
    </xf>
    <xf numFmtId="0" fontId="38" fillId="3" borderId="0" xfId="0" applyFont="1" applyFill="1"/>
    <xf numFmtId="0" fontId="42" fillId="2" borderId="0" xfId="0" applyFont="1" applyFill="1" applyAlignment="1">
      <alignment horizontal="center"/>
    </xf>
    <xf numFmtId="0" fontId="42" fillId="3" borderId="0" xfId="0" applyFont="1" applyFill="1" applyAlignment="1">
      <alignment horizontal="center"/>
    </xf>
    <xf numFmtId="2" fontId="42" fillId="3" borderId="0" xfId="0" applyNumberFormat="1" applyFont="1" applyFill="1"/>
    <xf numFmtId="0" fontId="43" fillId="3" borderId="0" xfId="0" applyFont="1" applyFill="1"/>
    <xf numFmtId="0" fontId="0" fillId="0" borderId="0" xfId="0" applyAlignment="1">
      <alignment wrapText="1"/>
    </xf>
    <xf numFmtId="0" fontId="39" fillId="2" borderId="0" xfId="0" applyFont="1" applyFill="1" applyAlignment="1">
      <alignment vertical="top" wrapText="1"/>
    </xf>
    <xf numFmtId="0" fontId="11" fillId="2" borderId="0" xfId="0" applyFont="1" applyFill="1" applyAlignment="1">
      <alignment vertical="top" wrapText="1"/>
    </xf>
    <xf numFmtId="0" fontId="3" fillId="2" borderId="0" xfId="0" applyFont="1" applyFill="1" applyAlignment="1">
      <alignment horizontal="left"/>
    </xf>
    <xf numFmtId="0" fontId="48" fillId="2" borderId="0" xfId="0" applyFont="1" applyFill="1" applyAlignment="1">
      <alignment vertical="top" wrapText="1"/>
    </xf>
    <xf numFmtId="0" fontId="37" fillId="2" borderId="0" xfId="0" applyFont="1" applyFill="1" applyAlignment="1">
      <alignment vertical="top" wrapText="1"/>
    </xf>
    <xf numFmtId="0" fontId="40" fillId="2" borderId="0" xfId="0" applyFont="1" applyFill="1" applyAlignment="1">
      <alignment vertical="top" wrapText="1"/>
    </xf>
    <xf numFmtId="0" fontId="49" fillId="2" borderId="0" xfId="0" applyFont="1" applyFill="1" applyAlignment="1">
      <alignment horizontal="left" vertical="top"/>
    </xf>
    <xf numFmtId="0" fontId="41" fillId="2" borderId="0" xfId="0" applyFont="1" applyFill="1" applyAlignment="1">
      <alignment horizontal="left" vertical="top"/>
    </xf>
    <xf numFmtId="0" fontId="35" fillId="7" borderId="0" xfId="0" applyFont="1" applyFill="1" applyAlignment="1">
      <alignment horizontal="left" vertical="top" wrapText="1"/>
    </xf>
    <xf numFmtId="0" fontId="34" fillId="7" borderId="0" xfId="0" applyFont="1" applyFill="1" applyAlignment="1">
      <alignment horizontal="left" vertical="top"/>
    </xf>
    <xf numFmtId="0" fontId="40" fillId="7" borderId="0" xfId="0" applyFont="1" applyFill="1" applyAlignment="1">
      <alignment horizontal="left" vertical="top" wrapText="1"/>
    </xf>
    <xf numFmtId="0" fontId="45" fillId="7" borderId="0" xfId="0" applyFont="1" applyFill="1" applyAlignment="1">
      <alignment horizontal="left" vertical="center" indent="1"/>
    </xf>
    <xf numFmtId="0" fontId="40" fillId="2" borderId="0" xfId="0" applyFont="1" applyFill="1" applyAlignment="1">
      <alignment horizontal="left" vertical="top" wrapText="1"/>
    </xf>
    <xf numFmtId="49" fontId="40" fillId="2" borderId="0" xfId="0" applyNumberFormat="1" applyFont="1" applyFill="1" applyAlignment="1">
      <alignment horizontal="left" vertical="top"/>
    </xf>
    <xf numFmtId="0" fontId="22" fillId="2" borderId="0" xfId="0" applyFont="1" applyFill="1"/>
    <xf numFmtId="2" fontId="22" fillId="2" borderId="0" xfId="0" applyNumberFormat="1" applyFont="1" applyFill="1"/>
    <xf numFmtId="2" fontId="20" fillId="2" borderId="0" xfId="0" applyNumberFormat="1" applyFont="1" applyFill="1"/>
    <xf numFmtId="2" fontId="10" fillId="2" borderId="0" xfId="0" applyNumberFormat="1" applyFont="1" applyFill="1"/>
    <xf numFmtId="0" fontId="10" fillId="2" borderId="0" xfId="0" applyFont="1" applyFill="1"/>
    <xf numFmtId="0" fontId="10" fillId="3" borderId="0" xfId="0" applyFont="1" applyFill="1"/>
    <xf numFmtId="0" fontId="17" fillId="3" borderId="0" xfId="0" applyFont="1" applyFill="1" applyAlignment="1">
      <alignment horizontal="left"/>
    </xf>
    <xf numFmtId="0" fontId="14" fillId="0" borderId="0" xfId="0" applyFont="1" applyAlignment="1">
      <alignment vertical="center"/>
    </xf>
    <xf numFmtId="0" fontId="14" fillId="9" borderId="0" xfId="0" applyFont="1" applyFill="1" applyAlignment="1">
      <alignment vertical="center"/>
    </xf>
    <xf numFmtId="0" fontId="6" fillId="3" borderId="0" xfId="0" applyFont="1" applyFill="1" applyAlignment="1">
      <alignment vertical="center"/>
    </xf>
    <xf numFmtId="0" fontId="7" fillId="3" borderId="0" xfId="0" applyFont="1" applyFill="1" applyAlignment="1">
      <alignment vertical="center"/>
    </xf>
    <xf numFmtId="0" fontId="29" fillId="2" borderId="0" xfId="0" applyFont="1" applyFill="1"/>
    <xf numFmtId="0" fontId="31" fillId="2" borderId="0" xfId="0" applyFont="1" applyFill="1"/>
    <xf numFmtId="0" fontId="26" fillId="2" borderId="0" xfId="0" applyFont="1" applyFill="1"/>
    <xf numFmtId="0" fontId="29" fillId="3" borderId="0" xfId="0" applyFont="1" applyFill="1" applyAlignment="1">
      <alignment horizontal="left"/>
    </xf>
    <xf numFmtId="0" fontId="52" fillId="2" borderId="0" xfId="0" applyFont="1" applyFill="1"/>
    <xf numFmtId="0" fontId="26" fillId="2" borderId="0" xfId="0" applyFont="1" applyFill="1" applyAlignment="1">
      <alignment horizontal="right"/>
    </xf>
    <xf numFmtId="1" fontId="26" fillId="2" borderId="0" xfId="0" applyNumberFormat="1" applyFont="1" applyFill="1" applyAlignment="1">
      <alignment horizontal="left"/>
    </xf>
    <xf numFmtId="0" fontId="28" fillId="3" borderId="0" xfId="0" applyFont="1" applyFill="1"/>
    <xf numFmtId="164" fontId="26" fillId="2" borderId="0" xfId="0" quotePrefix="1" applyNumberFormat="1" applyFont="1" applyFill="1" applyAlignment="1">
      <alignment horizontal="left"/>
    </xf>
    <xf numFmtId="0" fontId="12" fillId="3" borderId="0" xfId="0" applyFont="1" applyFill="1"/>
    <xf numFmtId="0" fontId="12" fillId="3" borderId="0" xfId="0" applyFont="1" applyFill="1" applyAlignment="1">
      <alignment horizontal="center"/>
    </xf>
    <xf numFmtId="0" fontId="53" fillId="4" borderId="41" xfId="0" applyFont="1" applyFill="1" applyBorder="1" applyAlignment="1">
      <alignment horizontal="center" vertical="center"/>
    </xf>
    <xf numFmtId="0" fontId="53" fillId="4" borderId="43" xfId="0" applyFont="1" applyFill="1" applyBorder="1" applyAlignment="1">
      <alignment horizontal="center" vertical="center"/>
    </xf>
    <xf numFmtId="0" fontId="53" fillId="4" borderId="44" xfId="0" applyFont="1" applyFill="1" applyBorder="1" applyAlignment="1">
      <alignment horizontal="center" vertical="center"/>
    </xf>
    <xf numFmtId="0" fontId="53" fillId="4" borderId="48" xfId="0" applyFont="1" applyFill="1" applyBorder="1" applyAlignment="1">
      <alignment horizontal="center" vertical="center"/>
    </xf>
    <xf numFmtId="0" fontId="53" fillId="4" borderId="42" xfId="0" applyFont="1" applyFill="1" applyBorder="1" applyAlignment="1">
      <alignment horizontal="center" vertical="center"/>
    </xf>
    <xf numFmtId="0" fontId="12" fillId="3" borderId="0" xfId="0" applyFont="1" applyFill="1" applyAlignment="1">
      <alignment horizontal="center" vertical="center"/>
    </xf>
    <xf numFmtId="2" fontId="27" fillId="2" borderId="45" xfId="0" applyNumberFormat="1" applyFont="1" applyFill="1" applyBorder="1" applyAlignment="1">
      <alignment horizontal="center" vertical="center"/>
    </xf>
    <xf numFmtId="2" fontId="27" fillId="2" borderId="46" xfId="0" applyNumberFormat="1" applyFont="1" applyFill="1" applyBorder="1" applyAlignment="1">
      <alignment horizontal="center" vertical="center"/>
    </xf>
    <xf numFmtId="2" fontId="27" fillId="2" borderId="47" xfId="0" applyNumberFormat="1" applyFont="1" applyFill="1" applyBorder="1" applyAlignment="1">
      <alignment horizontal="center" vertical="center"/>
    </xf>
    <xf numFmtId="2" fontId="10" fillId="3" borderId="0" xfId="0" applyNumberFormat="1" applyFont="1" applyFill="1" applyAlignment="1">
      <alignment horizontal="center" vertical="center"/>
    </xf>
    <xf numFmtId="1" fontId="27" fillId="2" borderId="38" xfId="0" applyNumberFormat="1" applyFont="1" applyFill="1" applyBorder="1" applyAlignment="1">
      <alignment horizontal="left" indent="1"/>
    </xf>
    <xf numFmtId="2" fontId="27" fillId="2" borderId="37" xfId="0" applyNumberFormat="1" applyFont="1" applyFill="1" applyBorder="1" applyAlignment="1">
      <alignment horizontal="center"/>
    </xf>
    <xf numFmtId="2" fontId="27" fillId="2" borderId="39" xfId="0" applyNumberFormat="1" applyFont="1" applyFill="1" applyBorder="1" applyAlignment="1">
      <alignment horizontal="center"/>
    </xf>
    <xf numFmtId="2" fontId="27" fillId="2" borderId="40" xfId="0" applyNumberFormat="1" applyFont="1" applyFill="1" applyBorder="1" applyAlignment="1">
      <alignment horizontal="center"/>
    </xf>
    <xf numFmtId="2" fontId="10" fillId="3" borderId="0" xfId="0" applyNumberFormat="1" applyFont="1" applyFill="1" applyAlignment="1">
      <alignment horizontal="center"/>
    </xf>
    <xf numFmtId="0" fontId="10" fillId="3" borderId="0" xfId="0" applyFont="1" applyFill="1" applyAlignment="1">
      <alignment horizontal="left" vertical="center"/>
    </xf>
    <xf numFmtId="0" fontId="8" fillId="3" borderId="0" xfId="0" applyFont="1" applyFill="1" applyAlignment="1">
      <alignment horizontal="justify"/>
    </xf>
    <xf numFmtId="0" fontId="19" fillId="2" borderId="0" xfId="0" applyFont="1" applyFill="1"/>
    <xf numFmtId="0" fontId="28" fillId="2" borderId="5" xfId="0" applyFont="1" applyFill="1" applyBorder="1" applyAlignment="1">
      <alignment horizontal="center" vertical="center" wrapText="1"/>
    </xf>
    <xf numFmtId="1" fontId="28" fillId="2" borderId="5" xfId="0" applyNumberFormat="1" applyFont="1" applyFill="1" applyBorder="1" applyAlignment="1">
      <alignment horizontal="center"/>
    </xf>
    <xf numFmtId="2" fontId="28" fillId="2" borderId="5" xfId="0" applyNumberFormat="1" applyFont="1" applyFill="1" applyBorder="1" applyAlignment="1">
      <alignment horizontal="center"/>
    </xf>
    <xf numFmtId="2" fontId="10" fillId="2" borderId="0" xfId="0" applyNumberFormat="1" applyFont="1" applyFill="1" applyAlignment="1">
      <alignment horizontal="center"/>
    </xf>
    <xf numFmtId="0" fontId="26" fillId="2" borderId="6" xfId="0" applyFont="1" applyFill="1" applyBorder="1"/>
    <xf numFmtId="0" fontId="29" fillId="2" borderId="6" xfId="0" applyFont="1" applyFill="1" applyBorder="1" applyAlignment="1">
      <alignment horizontal="left"/>
    </xf>
    <xf numFmtId="0" fontId="52" fillId="2" borderId="6" xfId="0" applyFont="1" applyFill="1" applyBorder="1"/>
    <xf numFmtId="0" fontId="29" fillId="2" borderId="6" xfId="0" applyFont="1" applyFill="1" applyBorder="1"/>
    <xf numFmtId="0" fontId="26" fillId="2" borderId="6" xfId="0" applyFont="1" applyFill="1" applyBorder="1" applyAlignment="1">
      <alignment horizontal="right"/>
    </xf>
    <xf numFmtId="1" fontId="26" fillId="2" borderId="6" xfId="0" applyNumberFormat="1" applyFont="1" applyFill="1" applyBorder="1" applyAlignment="1">
      <alignment horizontal="left"/>
    </xf>
    <xf numFmtId="0" fontId="28" fillId="2" borderId="6" xfId="0" applyFont="1" applyFill="1" applyBorder="1"/>
    <xf numFmtId="2" fontId="26" fillId="2" borderId="6" xfId="0" quotePrefix="1" applyNumberFormat="1" applyFont="1" applyFill="1" applyBorder="1" applyAlignment="1">
      <alignment horizontal="left"/>
    </xf>
    <xf numFmtId="2" fontId="4" fillId="3" borderId="0" xfId="0" quotePrefix="1" applyNumberFormat="1" applyFont="1" applyFill="1" applyAlignment="1">
      <alignment horizontal="left"/>
    </xf>
    <xf numFmtId="0" fontId="26" fillId="4" borderId="41" xfId="0" applyFont="1" applyFill="1" applyBorder="1" applyAlignment="1">
      <alignment horizontal="center" vertical="center"/>
    </xf>
    <xf numFmtId="0" fontId="26" fillId="4" borderId="43" xfId="0" applyFont="1" applyFill="1" applyBorder="1" applyAlignment="1">
      <alignment horizontal="center" vertical="center"/>
    </xf>
    <xf numFmtId="0" fontId="26" fillId="4" borderId="44" xfId="0" applyFont="1" applyFill="1" applyBorder="1" applyAlignment="1">
      <alignment horizontal="center" vertical="center"/>
    </xf>
    <xf numFmtId="0" fontId="26" fillId="4" borderId="48" xfId="0" applyFont="1" applyFill="1" applyBorder="1" applyAlignment="1">
      <alignment horizontal="center" vertical="center"/>
    </xf>
    <xf numFmtId="0" fontId="26" fillId="4" borderId="42" xfId="0" applyFont="1" applyFill="1" applyBorder="1" applyAlignment="1">
      <alignment horizontal="center" vertical="center"/>
    </xf>
    <xf numFmtId="2" fontId="28" fillId="3" borderId="5" xfId="0" applyNumberFormat="1" applyFont="1" applyFill="1" applyBorder="1" applyAlignment="1">
      <alignment horizontal="center"/>
    </xf>
    <xf numFmtId="0" fontId="12" fillId="2" borderId="0" xfId="0" applyFont="1" applyFill="1"/>
    <xf numFmtId="0" fontId="9" fillId="3" borderId="0" xfId="0" applyFont="1" applyFill="1" applyAlignment="1">
      <alignment horizontal="left"/>
    </xf>
    <xf numFmtId="0" fontId="10" fillId="2" borderId="0" xfId="0" quotePrefix="1" applyFont="1" applyFill="1" applyAlignment="1">
      <alignment horizontal="left"/>
    </xf>
    <xf numFmtId="0" fontId="10" fillId="3" borderId="0" xfId="0" applyFont="1" applyFill="1" applyAlignment="1">
      <alignment vertical="center" wrapText="1"/>
    </xf>
    <xf numFmtId="0" fontId="28" fillId="3" borderId="0" xfId="0" applyFont="1" applyFill="1" applyAlignment="1">
      <alignment vertical="top" wrapText="1"/>
    </xf>
    <xf numFmtId="0" fontId="54" fillId="5" borderId="0" xfId="0" applyFont="1" applyFill="1" applyAlignment="1">
      <alignment vertical="center"/>
    </xf>
    <xf numFmtId="0" fontId="27" fillId="2" borderId="0" xfId="0" quotePrefix="1" applyFont="1" applyFill="1" applyAlignment="1">
      <alignment horizontal="left" vertical="top"/>
    </xf>
    <xf numFmtId="0" fontId="55" fillId="3" borderId="0" xfId="0" quotePrefix="1" applyFont="1" applyFill="1" applyAlignment="1">
      <alignment horizontal="left" vertical="center"/>
    </xf>
    <xf numFmtId="0" fontId="54" fillId="3" borderId="0" xfId="0" applyFont="1" applyFill="1" applyAlignment="1">
      <alignment vertical="center"/>
    </xf>
    <xf numFmtId="2" fontId="28" fillId="2" borderId="0" xfId="0" applyNumberFormat="1" applyFont="1" applyFill="1"/>
    <xf numFmtId="0" fontId="28" fillId="2" borderId="0" xfId="0" applyFont="1" applyFill="1" applyAlignment="1">
      <alignment horizontal="right" indent="1"/>
    </xf>
    <xf numFmtId="2" fontId="30" fillId="2" borderId="0" xfId="0" applyNumberFormat="1" applyFont="1" applyFill="1" applyAlignment="1">
      <alignment horizontal="center"/>
    </xf>
    <xf numFmtId="0" fontId="28" fillId="2" borderId="0" xfId="0" applyFont="1" applyFill="1"/>
    <xf numFmtId="0" fontId="23" fillId="2" borderId="0" xfId="0" applyFont="1" applyFill="1"/>
    <xf numFmtId="2" fontId="20" fillId="2" borderId="0" xfId="0" applyNumberFormat="1" applyFont="1" applyFill="1" applyAlignment="1">
      <alignment horizontal="center"/>
    </xf>
    <xf numFmtId="0" fontId="21" fillId="2" borderId="0" xfId="0" applyFont="1" applyFill="1"/>
    <xf numFmtId="13" fontId="22" fillId="2" borderId="0" xfId="0" applyNumberFormat="1" applyFont="1" applyFill="1" applyAlignment="1">
      <alignment horizontal="right"/>
    </xf>
    <xf numFmtId="165" fontId="22" fillId="2" borderId="0" xfId="0" applyNumberFormat="1" applyFont="1" applyFill="1" applyAlignment="1">
      <alignment horizontal="center"/>
    </xf>
    <xf numFmtId="0" fontId="10" fillId="2" borderId="0" xfId="0" applyFont="1" applyFill="1" applyAlignment="1">
      <alignment vertical="center"/>
    </xf>
    <xf numFmtId="1" fontId="22" fillId="2" borderId="0" xfId="0" applyNumberFormat="1" applyFont="1" applyFill="1" applyAlignment="1">
      <alignment horizontal="center"/>
    </xf>
    <xf numFmtId="2" fontId="22" fillId="2" borderId="0" xfId="0" applyNumberFormat="1" applyFont="1" applyFill="1" applyAlignment="1">
      <alignment horizontal="center"/>
    </xf>
    <xf numFmtId="0" fontId="10" fillId="2" borderId="0" xfId="0" applyFont="1" applyFill="1" applyAlignment="1">
      <alignment vertical="top"/>
    </xf>
    <xf numFmtId="2" fontId="23" fillId="2" borderId="0" xfId="0" applyNumberFormat="1" applyFont="1" applyFill="1"/>
    <xf numFmtId="3" fontId="24" fillId="2" borderId="0" xfId="0" applyNumberFormat="1" applyFont="1" applyFill="1" applyAlignment="1">
      <alignment horizontal="center"/>
    </xf>
    <xf numFmtId="2" fontId="25" fillId="2" borderId="0" xfId="0" applyNumberFormat="1" applyFont="1" applyFill="1" applyAlignment="1">
      <alignment horizontal="center" wrapText="1"/>
    </xf>
    <xf numFmtId="0" fontId="25" fillId="2" borderId="0" xfId="0" applyFont="1" applyFill="1" applyAlignment="1">
      <alignment horizontal="center" wrapText="1"/>
    </xf>
    <xf numFmtId="0" fontId="25" fillId="2" borderId="0" xfId="0" applyFont="1" applyFill="1"/>
    <xf numFmtId="0" fontId="25" fillId="4" borderId="0" xfId="0" applyFont="1" applyFill="1"/>
    <xf numFmtId="0" fontId="25" fillId="4" borderId="0" xfId="0" applyFont="1" applyFill="1" applyAlignment="1">
      <alignment horizontal="right"/>
    </xf>
    <xf numFmtId="2" fontId="25" fillId="4" borderId="0" xfId="0" applyNumberFormat="1" applyFont="1" applyFill="1" applyAlignment="1">
      <alignment horizontal="center"/>
    </xf>
    <xf numFmtId="2" fontId="25" fillId="4" borderId="0" xfId="0" applyNumberFormat="1" applyFont="1" applyFill="1"/>
    <xf numFmtId="0" fontId="21" fillId="4" borderId="0" xfId="0" applyFont="1" applyFill="1"/>
    <xf numFmtId="2" fontId="3" fillId="4" borderId="0" xfId="0" applyNumberFormat="1" applyFont="1" applyFill="1"/>
    <xf numFmtId="1" fontId="10" fillId="2" borderId="0" xfId="0" applyNumberFormat="1" applyFont="1" applyFill="1" applyAlignment="1">
      <alignment horizontal="center"/>
    </xf>
    <xf numFmtId="0" fontId="10" fillId="4" borderId="0" xfId="0" applyFont="1" applyFill="1"/>
    <xf numFmtId="0" fontId="22" fillId="4" borderId="0" xfId="0" applyFont="1" applyFill="1"/>
    <xf numFmtId="2" fontId="22" fillId="4" borderId="0" xfId="0" applyNumberFormat="1" applyFont="1" applyFill="1" applyAlignment="1">
      <alignment horizontal="center"/>
    </xf>
    <xf numFmtId="2" fontId="22" fillId="4" borderId="0" xfId="0" applyNumberFormat="1" applyFont="1" applyFill="1"/>
    <xf numFmtId="0" fontId="4" fillId="4" borderId="0" xfId="0" applyFont="1" applyFill="1"/>
    <xf numFmtId="0" fontId="3" fillId="4" borderId="0" xfId="0" applyFont="1" applyFill="1"/>
    <xf numFmtId="2" fontId="22" fillId="3" borderId="0" xfId="0" applyNumberFormat="1" applyFont="1" applyFill="1"/>
    <xf numFmtId="0" fontId="11" fillId="3" borderId="0" xfId="0" applyFont="1" applyFill="1" applyAlignment="1">
      <alignment vertical="center" wrapText="1"/>
    </xf>
    <xf numFmtId="0" fontId="11" fillId="3" borderId="0" xfId="0" applyFont="1" applyFill="1" applyAlignment="1">
      <alignment vertical="center"/>
    </xf>
    <xf numFmtId="0" fontId="40" fillId="2" borderId="0" xfId="0" applyFont="1" applyFill="1" applyAlignment="1">
      <alignment vertical="top"/>
    </xf>
    <xf numFmtId="0" fontId="42" fillId="2" borderId="0" xfId="0" applyFont="1" applyFill="1" applyAlignment="1">
      <alignment vertical="top"/>
    </xf>
    <xf numFmtId="0" fontId="36" fillId="3" borderId="71" xfId="0" applyFont="1" applyFill="1" applyBorder="1" applyAlignment="1">
      <alignment vertical="center"/>
    </xf>
    <xf numFmtId="0" fontId="3" fillId="2" borderId="72" xfId="0" applyFont="1" applyFill="1" applyBorder="1"/>
    <xf numFmtId="0" fontId="46" fillId="3" borderId="71" xfId="0" applyFont="1" applyFill="1" applyBorder="1" applyAlignment="1">
      <alignment horizontal="left" vertical="center" indent="1"/>
    </xf>
    <xf numFmtId="0" fontId="4" fillId="3" borderId="0" xfId="0" applyFont="1" applyFill="1" applyAlignment="1">
      <alignment horizontal="left" vertical="center" indent="1"/>
    </xf>
    <xf numFmtId="0" fontId="13" fillId="3" borderId="0" xfId="0" applyFont="1" applyFill="1" applyAlignment="1">
      <alignment horizontal="left" vertical="center" indent="1"/>
    </xf>
    <xf numFmtId="2" fontId="3" fillId="3" borderId="0" xfId="0" applyNumberFormat="1" applyFont="1" applyFill="1" applyAlignment="1">
      <alignment horizontal="left" vertical="center" indent="1"/>
    </xf>
    <xf numFmtId="0" fontId="3" fillId="2" borderId="0" xfId="0" applyFont="1" applyFill="1" applyAlignment="1">
      <alignment horizontal="left" vertical="center" indent="1"/>
    </xf>
    <xf numFmtId="0" fontId="3" fillId="2" borderId="0" xfId="0" applyFont="1" applyFill="1" applyAlignment="1">
      <alignment horizontal="left" indent="1"/>
    </xf>
    <xf numFmtId="0" fontId="3" fillId="2" borderId="72" xfId="0" applyFont="1" applyFill="1" applyBorder="1" applyAlignment="1">
      <alignment horizontal="left" indent="1"/>
    </xf>
    <xf numFmtId="0" fontId="32" fillId="3" borderId="71" xfId="0" applyFont="1" applyFill="1" applyBorder="1" applyAlignment="1">
      <alignment horizontal="left" vertical="center" indent="1"/>
    </xf>
    <xf numFmtId="0" fontId="32" fillId="3" borderId="0" xfId="0" applyFont="1" applyFill="1" applyAlignment="1">
      <alignment horizontal="left" vertical="center" indent="1"/>
    </xf>
    <xf numFmtId="0" fontId="57" fillId="2" borderId="0" xfId="0" applyFont="1" applyFill="1"/>
    <xf numFmtId="0" fontId="53" fillId="2" borderId="37" xfId="0" applyFont="1" applyFill="1" applyBorder="1" applyAlignment="1">
      <alignment vertical="center" wrapText="1"/>
    </xf>
    <xf numFmtId="0" fontId="51" fillId="2" borderId="0" xfId="0" applyFont="1" applyFill="1"/>
    <xf numFmtId="1" fontId="27" fillId="2" borderId="0" xfId="0" applyNumberFormat="1" applyFont="1" applyFill="1" applyAlignment="1">
      <alignment horizontal="center"/>
    </xf>
    <xf numFmtId="2" fontId="27" fillId="2" borderId="0" xfId="0" applyNumberFormat="1" applyFont="1" applyFill="1" applyAlignment="1">
      <alignment horizontal="center"/>
    </xf>
    <xf numFmtId="0" fontId="53" fillId="2" borderId="45" xfId="0" applyFont="1" applyFill="1" applyBorder="1" applyAlignment="1">
      <alignment vertical="center" wrapText="1"/>
    </xf>
    <xf numFmtId="1" fontId="27" fillId="2" borderId="86" xfId="0" applyNumberFormat="1" applyFont="1" applyFill="1" applyBorder="1" applyAlignment="1">
      <alignment horizontal="left" indent="1"/>
    </xf>
    <xf numFmtId="2" fontId="27" fillId="2" borderId="45" xfId="0" applyNumberFormat="1" applyFont="1" applyFill="1" applyBorder="1" applyAlignment="1">
      <alignment horizontal="center"/>
    </xf>
    <xf numFmtId="2" fontId="27" fillId="2" borderId="46" xfId="0" applyNumberFormat="1" applyFont="1" applyFill="1" applyBorder="1" applyAlignment="1">
      <alignment horizontal="center"/>
    </xf>
    <xf numFmtId="2" fontId="27" fillId="2" borderId="47" xfId="0" applyNumberFormat="1" applyFont="1" applyFill="1" applyBorder="1" applyAlignment="1">
      <alignment horizontal="center"/>
    </xf>
    <xf numFmtId="2" fontId="27" fillId="2" borderId="87" xfId="0" applyNumberFormat="1" applyFont="1" applyFill="1" applyBorder="1" applyAlignment="1">
      <alignment horizontal="center" vertical="center"/>
    </xf>
    <xf numFmtId="2" fontId="27" fillId="2" borderId="88" xfId="0" applyNumberFormat="1" applyFont="1" applyFill="1" applyBorder="1" applyAlignment="1">
      <alignment horizontal="center" vertical="center"/>
    </xf>
    <xf numFmtId="2" fontId="27" fillId="2" borderId="89" xfId="0" applyNumberFormat="1" applyFont="1" applyFill="1" applyBorder="1" applyAlignment="1">
      <alignment horizontal="center" vertical="center"/>
    </xf>
    <xf numFmtId="0" fontId="59" fillId="2" borderId="0" xfId="0" applyFont="1" applyFill="1" applyAlignment="1">
      <alignment horizontal="left" vertical="top"/>
    </xf>
    <xf numFmtId="0" fontId="10" fillId="2" borderId="0" xfId="0" applyFont="1" applyFill="1" applyAlignment="1">
      <alignment horizontal="left" vertical="top"/>
    </xf>
    <xf numFmtId="0" fontId="10" fillId="2" borderId="0" xfId="0" applyFont="1" applyFill="1" applyAlignment="1">
      <alignment horizontal="left" vertical="top" wrapText="1"/>
    </xf>
    <xf numFmtId="49" fontId="10" fillId="2" borderId="0" xfId="0" applyNumberFormat="1" applyFont="1" applyFill="1" applyAlignment="1">
      <alignment horizontal="left" vertical="top"/>
    </xf>
    <xf numFmtId="0" fontId="51" fillId="2" borderId="0" xfId="0" applyFont="1" applyFill="1" applyAlignment="1">
      <alignment vertical="center" wrapText="1"/>
    </xf>
    <xf numFmtId="0" fontId="37" fillId="0" borderId="0" xfId="0" applyFont="1" applyAlignment="1">
      <alignment horizontal="justify" vertical="top" wrapText="1"/>
    </xf>
    <xf numFmtId="0" fontId="37" fillId="0" borderId="0" xfId="0" applyFont="1" applyAlignment="1">
      <alignment vertical="top" wrapText="1"/>
    </xf>
    <xf numFmtId="0" fontId="38" fillId="0" borderId="0" xfId="0" applyFont="1" applyAlignment="1">
      <alignment vertical="top" wrapText="1"/>
    </xf>
    <xf numFmtId="0" fontId="11" fillId="2" borderId="71" xfId="0" applyFont="1" applyFill="1" applyBorder="1" applyAlignment="1">
      <alignment horizontal="left" vertical="top" wrapText="1" indent="1"/>
    </xf>
    <xf numFmtId="0" fontId="11" fillId="2" borderId="0" xfId="0" applyFont="1" applyFill="1" applyAlignment="1">
      <alignment horizontal="left" vertical="top" wrapText="1" indent="1"/>
    </xf>
    <xf numFmtId="0" fontId="11" fillId="2" borderId="72" xfId="0" applyFont="1" applyFill="1" applyBorder="1" applyAlignment="1">
      <alignment horizontal="left" vertical="top" wrapText="1" indent="1"/>
    </xf>
    <xf numFmtId="0" fontId="11" fillId="2" borderId="73" xfId="0" applyFont="1" applyFill="1" applyBorder="1" applyAlignment="1">
      <alignment horizontal="left" vertical="top" wrapText="1" indent="1"/>
    </xf>
    <xf numFmtId="0" fontId="11" fillId="2" borderId="74" xfId="0" applyFont="1" applyFill="1" applyBorder="1" applyAlignment="1">
      <alignment horizontal="left" vertical="top" wrapText="1" indent="1"/>
    </xf>
    <xf numFmtId="0" fontId="11" fillId="2" borderId="75" xfId="0" applyFont="1" applyFill="1" applyBorder="1" applyAlignment="1">
      <alignment horizontal="left" vertical="top" wrapText="1" indent="1"/>
    </xf>
    <xf numFmtId="0" fontId="37" fillId="2" borderId="0" xfId="0" applyFont="1" applyFill="1" applyAlignment="1">
      <alignment horizontal="left" vertical="top" wrapText="1"/>
    </xf>
    <xf numFmtId="0" fontId="48" fillId="2" borderId="0" xfId="0" applyFont="1" applyFill="1" applyAlignment="1">
      <alignment horizontal="left" vertical="top" wrapText="1"/>
    </xf>
    <xf numFmtId="0" fontId="3" fillId="2" borderId="0" xfId="0" applyFont="1" applyFill="1" applyAlignment="1">
      <alignment horizontal="center"/>
    </xf>
    <xf numFmtId="0" fontId="17" fillId="3" borderId="0" xfId="0" applyFont="1" applyFill="1" applyAlignment="1">
      <alignment horizontal="left"/>
    </xf>
    <xf numFmtId="0" fontId="17" fillId="0" borderId="0" xfId="0" applyFont="1" applyAlignment="1">
      <alignment horizontal="left"/>
    </xf>
    <xf numFmtId="0" fontId="40" fillId="2" borderId="0" xfId="0" applyFont="1" applyFill="1" applyAlignment="1">
      <alignment horizontal="right"/>
    </xf>
    <xf numFmtId="0" fontId="38" fillId="0" borderId="0" xfId="0" applyFont="1"/>
    <xf numFmtId="0" fontId="16" fillId="7" borderId="0" xfId="0" applyFont="1" applyFill="1" applyAlignment="1">
      <alignment horizontal="left" indent="4"/>
    </xf>
    <xf numFmtId="0" fontId="0" fillId="7" borderId="0" xfId="0" applyFill="1" applyAlignment="1">
      <alignment horizontal="left" indent="4"/>
    </xf>
    <xf numFmtId="0" fontId="58" fillId="7" borderId="0" xfId="0" applyFont="1" applyFill="1" applyAlignment="1">
      <alignment horizontal="left" vertical="center" indent="14"/>
    </xf>
    <xf numFmtId="0" fontId="44" fillId="7" borderId="0" xfId="0" applyFont="1" applyFill="1" applyAlignment="1">
      <alignment horizontal="center" vertical="center"/>
    </xf>
    <xf numFmtId="0" fontId="11" fillId="2" borderId="0" xfId="0" applyFont="1" applyFill="1" applyAlignment="1">
      <alignment horizontal="left" vertical="top" wrapText="1"/>
    </xf>
    <xf numFmtId="0" fontId="45" fillId="7" borderId="68" xfId="0" applyFont="1" applyFill="1" applyBorder="1" applyAlignment="1">
      <alignment horizontal="left" vertical="center" indent="1"/>
    </xf>
    <xf numFmtId="0" fontId="45" fillId="7" borderId="69" xfId="0" applyFont="1" applyFill="1" applyBorder="1" applyAlignment="1">
      <alignment horizontal="left" vertical="center" indent="1"/>
    </xf>
    <xf numFmtId="0" fontId="45" fillId="7" borderId="70" xfId="0" applyFont="1" applyFill="1" applyBorder="1" applyAlignment="1">
      <alignment horizontal="left" vertical="center" indent="1"/>
    </xf>
    <xf numFmtId="0" fontId="45" fillId="7" borderId="0" xfId="0" applyFont="1" applyFill="1" applyAlignment="1">
      <alignment horizontal="left" vertical="center" indent="1"/>
    </xf>
    <xf numFmtId="0" fontId="18" fillId="2" borderId="0" xfId="0" applyFont="1" applyFill="1" applyAlignment="1">
      <alignment horizontal="justify" vertical="top" wrapText="1"/>
    </xf>
    <xf numFmtId="0" fontId="18" fillId="0" borderId="0" xfId="0" applyFont="1" applyAlignment="1">
      <alignment horizontal="justify" vertical="top" wrapText="1"/>
    </xf>
    <xf numFmtId="0" fontId="0" fillId="0" borderId="0" xfId="0" applyAlignment="1">
      <alignment vertical="top" wrapText="1"/>
    </xf>
    <xf numFmtId="0" fontId="0" fillId="0" borderId="0" xfId="0" applyAlignment="1">
      <alignment wrapText="1"/>
    </xf>
    <xf numFmtId="0" fontId="53" fillId="4" borderId="30" xfId="0" applyFont="1" applyFill="1" applyBorder="1"/>
    <xf numFmtId="0" fontId="27" fillId="4" borderId="31" xfId="0" applyFont="1" applyFill="1" applyBorder="1"/>
    <xf numFmtId="1" fontId="53" fillId="4" borderId="32" xfId="0" applyNumberFormat="1" applyFont="1" applyFill="1" applyBorder="1" applyAlignment="1">
      <alignment horizontal="center"/>
    </xf>
    <xf numFmtId="0" fontId="53" fillId="4" borderId="33" xfId="0" applyFont="1" applyFill="1" applyBorder="1" applyAlignment="1">
      <alignment horizontal="center"/>
    </xf>
    <xf numFmtId="0" fontId="53" fillId="4" borderId="34" xfId="0" applyFont="1" applyFill="1" applyBorder="1" applyAlignment="1">
      <alignment horizontal="center"/>
    </xf>
    <xf numFmtId="1" fontId="53" fillId="4" borderId="35" xfId="0" applyNumberFormat="1" applyFont="1" applyFill="1" applyBorder="1" applyAlignment="1">
      <alignment horizontal="center"/>
    </xf>
    <xf numFmtId="0" fontId="53" fillId="4" borderId="36" xfId="0" applyFont="1" applyFill="1" applyBorder="1" applyAlignment="1">
      <alignment horizontal="center"/>
    </xf>
    <xf numFmtId="1" fontId="53" fillId="4" borderId="33" xfId="0" applyNumberFormat="1" applyFont="1" applyFill="1" applyBorder="1" applyAlignment="1">
      <alignment horizontal="center"/>
    </xf>
    <xf numFmtId="1" fontId="53" fillId="4" borderId="34" xfId="0" applyNumberFormat="1" applyFont="1" applyFill="1" applyBorder="1" applyAlignment="1">
      <alignment horizontal="center"/>
    </xf>
    <xf numFmtId="1" fontId="53" fillId="4" borderId="36" xfId="0" applyNumberFormat="1" applyFont="1" applyFill="1" applyBorder="1" applyAlignment="1">
      <alignment horizontal="center"/>
    </xf>
    <xf numFmtId="0" fontId="34" fillId="7" borderId="61" xfId="0" applyFont="1" applyFill="1" applyBorder="1" applyAlignment="1">
      <alignment horizontal="left" vertical="center" indent="1"/>
    </xf>
    <xf numFmtId="0" fontId="34" fillId="7" borderId="49" xfId="0" applyFont="1" applyFill="1" applyBorder="1" applyAlignment="1">
      <alignment horizontal="left" vertical="center" indent="1"/>
    </xf>
    <xf numFmtId="0" fontId="34" fillId="7" borderId="50" xfId="0" applyFont="1" applyFill="1" applyBorder="1" applyAlignment="1">
      <alignment horizontal="left" vertical="center" indent="1"/>
    </xf>
    <xf numFmtId="0" fontId="40" fillId="2" borderId="0" xfId="1" applyFont="1" applyFill="1" applyBorder="1" applyAlignment="1" applyProtection="1">
      <alignment horizontal="left" vertical="center" indent="1"/>
    </xf>
    <xf numFmtId="0" fontId="40" fillId="2" borderId="90" xfId="1" applyFont="1" applyFill="1" applyBorder="1" applyAlignment="1" applyProtection="1">
      <alignment horizontal="left" vertical="center" indent="1"/>
    </xf>
    <xf numFmtId="0" fontId="40" fillId="2" borderId="59" xfId="1" applyFont="1" applyFill="1" applyBorder="1" applyAlignment="1" applyProtection="1">
      <alignment horizontal="left" vertical="center" indent="1"/>
    </xf>
    <xf numFmtId="0" fontId="40" fillId="2" borderId="60" xfId="1" applyFont="1" applyFill="1" applyBorder="1" applyAlignment="1" applyProtection="1">
      <alignment horizontal="left" vertical="center" indent="1"/>
    </xf>
    <xf numFmtId="0" fontId="40" fillId="2" borderId="0" xfId="1" applyFont="1" applyFill="1" applyBorder="1" applyAlignment="1" applyProtection="1">
      <alignment horizontal="center" vertical="center"/>
    </xf>
    <xf numFmtId="0" fontId="40" fillId="2" borderId="90" xfId="1" applyFont="1" applyFill="1" applyBorder="1" applyAlignment="1" applyProtection="1">
      <alignment horizontal="center" vertical="center"/>
    </xf>
    <xf numFmtId="0" fontId="51" fillId="2" borderId="0" xfId="0" applyFont="1" applyFill="1" applyAlignment="1">
      <alignment horizontal="center" vertical="center" wrapText="1"/>
    </xf>
    <xf numFmtId="1" fontId="12" fillId="4" borderId="25" xfId="0" applyNumberFormat="1" applyFont="1" applyFill="1" applyBorder="1" applyAlignment="1">
      <alignment horizontal="center"/>
    </xf>
    <xf numFmtId="0" fontId="12" fillId="4" borderId="26" xfId="0" applyFont="1" applyFill="1" applyBorder="1" applyAlignment="1">
      <alignment horizontal="center"/>
    </xf>
    <xf numFmtId="0" fontId="12" fillId="4" borderId="27" xfId="0" applyFont="1" applyFill="1" applyBorder="1" applyAlignment="1">
      <alignment horizontal="center"/>
    </xf>
    <xf numFmtId="0" fontId="53" fillId="4" borderId="41" xfId="0" applyFont="1" applyFill="1" applyBorder="1" applyAlignment="1">
      <alignment horizontal="center"/>
    </xf>
    <xf numFmtId="0" fontId="27" fillId="4" borderId="42" xfId="0" applyFont="1" applyFill="1" applyBorder="1" applyAlignment="1">
      <alignment horizontal="center"/>
    </xf>
    <xf numFmtId="1" fontId="26" fillId="4" borderId="32" xfId="0" applyNumberFormat="1" applyFont="1" applyFill="1" applyBorder="1" applyAlignment="1">
      <alignment horizontal="center"/>
    </xf>
    <xf numFmtId="0" fontId="26" fillId="4" borderId="33" xfId="0" applyFont="1" applyFill="1" applyBorder="1" applyAlignment="1">
      <alignment horizontal="center"/>
    </xf>
    <xf numFmtId="0" fontId="26" fillId="4" borderId="34" xfId="0" applyFont="1" applyFill="1" applyBorder="1" applyAlignment="1">
      <alignment horizontal="center"/>
    </xf>
    <xf numFmtId="1" fontId="26" fillId="4" borderId="35" xfId="0" applyNumberFormat="1" applyFont="1" applyFill="1" applyBorder="1" applyAlignment="1">
      <alignment horizontal="center"/>
    </xf>
    <xf numFmtId="0" fontId="26" fillId="4" borderId="36" xfId="0" applyFont="1" applyFill="1" applyBorder="1" applyAlignment="1">
      <alignment horizontal="center"/>
    </xf>
    <xf numFmtId="1" fontId="26" fillId="4" borderId="33" xfId="0" applyNumberFormat="1" applyFont="1" applyFill="1" applyBorder="1" applyAlignment="1">
      <alignment horizontal="center"/>
    </xf>
    <xf numFmtId="1" fontId="26" fillId="4" borderId="34" xfId="0" applyNumberFormat="1" applyFont="1" applyFill="1" applyBorder="1" applyAlignment="1">
      <alignment horizontal="center"/>
    </xf>
    <xf numFmtId="1" fontId="26" fillId="4" borderId="36" xfId="0" applyNumberFormat="1" applyFont="1" applyFill="1" applyBorder="1" applyAlignment="1">
      <alignment horizontal="center"/>
    </xf>
    <xf numFmtId="1" fontId="27" fillId="2" borderId="78" xfId="0" applyNumberFormat="1" applyFont="1" applyFill="1" applyBorder="1" applyAlignment="1">
      <alignment horizontal="center"/>
    </xf>
    <xf numFmtId="1" fontId="27" fillId="2" borderId="79" xfId="0" applyNumberFormat="1" applyFont="1" applyFill="1" applyBorder="1" applyAlignment="1">
      <alignment horizontal="center"/>
    </xf>
    <xf numFmtId="0" fontId="34" fillId="7" borderId="62" xfId="0" applyFont="1" applyFill="1" applyBorder="1" applyAlignment="1">
      <alignment horizontal="left" vertical="center" indent="1"/>
    </xf>
    <xf numFmtId="0" fontId="34" fillId="7" borderId="61" xfId="1" applyFont="1" applyFill="1" applyBorder="1" applyAlignment="1" applyProtection="1">
      <alignment horizontal="left" vertical="center" indent="1"/>
    </xf>
    <xf numFmtId="0" fontId="34" fillId="7" borderId="49" xfId="1" applyFont="1" applyFill="1" applyBorder="1" applyAlignment="1" applyProtection="1">
      <alignment horizontal="left" vertical="center" indent="1"/>
    </xf>
    <xf numFmtId="0" fontId="34" fillId="7" borderId="50" xfId="1" applyFont="1" applyFill="1" applyBorder="1" applyAlignment="1" applyProtection="1">
      <alignment horizontal="left" vertical="center" indent="1"/>
    </xf>
    <xf numFmtId="0" fontId="40" fillId="8" borderId="63" xfId="0" applyFont="1" applyFill="1" applyBorder="1" applyAlignment="1">
      <alignment horizontal="left" vertical="center" indent="1"/>
    </xf>
    <xf numFmtId="0" fontId="40" fillId="8" borderId="52" xfId="0" applyFont="1" applyFill="1" applyBorder="1" applyAlignment="1">
      <alignment horizontal="left" vertical="center" indent="1"/>
    </xf>
    <xf numFmtId="0" fontId="40" fillId="8" borderId="64" xfId="0" applyFont="1" applyFill="1" applyBorder="1" applyAlignment="1">
      <alignment horizontal="left" vertical="center" indent="1"/>
    </xf>
    <xf numFmtId="0" fontId="40" fillId="2" borderId="63" xfId="1" applyFont="1" applyFill="1" applyBorder="1" applyAlignment="1" applyProtection="1">
      <alignment horizontal="left" vertical="center" indent="1"/>
    </xf>
    <xf numFmtId="0" fontId="40" fillId="2" borderId="52" xfId="1" applyFont="1" applyFill="1" applyBorder="1" applyAlignment="1" applyProtection="1">
      <alignment horizontal="left" vertical="center" indent="1"/>
    </xf>
    <xf numFmtId="0" fontId="40" fillId="2" borderId="53" xfId="1" applyFont="1" applyFill="1" applyBorder="1" applyAlignment="1" applyProtection="1">
      <alignment horizontal="left" vertical="center" indent="1"/>
    </xf>
    <xf numFmtId="0" fontId="40" fillId="8" borderId="65" xfId="0" applyFont="1" applyFill="1" applyBorder="1" applyAlignment="1">
      <alignment horizontal="left" vertical="center" indent="1"/>
    </xf>
    <xf numFmtId="0" fontId="40" fillId="8" borderId="55" xfId="0" applyFont="1" applyFill="1" applyBorder="1" applyAlignment="1">
      <alignment horizontal="left" vertical="center" indent="1"/>
    </xf>
    <xf numFmtId="0" fontId="40" fillId="8" borderId="66" xfId="0" applyFont="1" applyFill="1" applyBorder="1" applyAlignment="1">
      <alignment horizontal="left" vertical="center" indent="1"/>
    </xf>
    <xf numFmtId="0" fontId="40" fillId="2" borderId="67" xfId="1" applyFont="1" applyFill="1" applyBorder="1" applyAlignment="1" applyProtection="1">
      <alignment horizontal="left" vertical="center" indent="1"/>
    </xf>
    <xf numFmtId="2" fontId="25" fillId="2" borderId="0" xfId="0" applyNumberFormat="1" applyFont="1" applyFill="1" applyAlignment="1">
      <alignment horizontal="right"/>
    </xf>
    <xf numFmtId="0" fontId="23" fillId="2" borderId="8" xfId="0" applyFont="1" applyFill="1" applyBorder="1" applyAlignment="1">
      <alignment horizontal="center"/>
    </xf>
    <xf numFmtId="0" fontId="23" fillId="2" borderId="4" xfId="0" applyFont="1" applyFill="1" applyBorder="1" applyAlignment="1">
      <alignment horizontal="center"/>
    </xf>
    <xf numFmtId="0" fontId="10" fillId="2" borderId="0" xfId="0" applyFont="1" applyFill="1" applyAlignment="1">
      <alignment horizontal="center"/>
    </xf>
    <xf numFmtId="1" fontId="27" fillId="2" borderId="8" xfId="0" applyNumberFormat="1" applyFont="1" applyFill="1" applyBorder="1" applyAlignment="1">
      <alignment horizontal="center" vertical="center"/>
    </xf>
    <xf numFmtId="1" fontId="27" fillId="2" borderId="9" xfId="0" applyNumberFormat="1" applyFont="1" applyFill="1" applyBorder="1" applyAlignment="1">
      <alignment horizontal="center" vertical="center"/>
    </xf>
    <xf numFmtId="1" fontId="27" fillId="2" borderId="76" xfId="0" applyNumberFormat="1" applyFont="1" applyFill="1" applyBorder="1" applyAlignment="1">
      <alignment horizontal="center"/>
    </xf>
    <xf numFmtId="1" fontId="27" fillId="2" borderId="77" xfId="0" applyNumberFormat="1" applyFont="1" applyFill="1" applyBorder="1" applyAlignment="1">
      <alignment horizontal="center"/>
    </xf>
    <xf numFmtId="0" fontId="10" fillId="3" borderId="0" xfId="0" applyFont="1" applyFill="1" applyAlignment="1">
      <alignment horizontal="left" vertical="top" wrapText="1"/>
    </xf>
    <xf numFmtId="0" fontId="10" fillId="2" borderId="0" xfId="0" applyFont="1" applyFill="1" applyAlignment="1">
      <alignment horizontal="left" vertical="top" wrapText="1"/>
    </xf>
    <xf numFmtId="0" fontId="28" fillId="2" borderId="0" xfId="0" applyFont="1" applyFill="1"/>
    <xf numFmtId="0" fontId="56" fillId="0" borderId="0" xfId="0" applyFont="1"/>
    <xf numFmtId="0" fontId="40" fillId="2" borderId="51" xfId="1" applyFont="1" applyFill="1" applyBorder="1" applyAlignment="1" applyProtection="1">
      <alignment horizontal="left" vertical="center" indent="1"/>
    </xf>
    <xf numFmtId="0" fontId="40" fillId="8" borderId="56" xfId="0" applyFont="1" applyFill="1" applyBorder="1" applyAlignment="1">
      <alignment horizontal="left" vertical="center" indent="1"/>
    </xf>
    <xf numFmtId="0" fontId="40" fillId="8" borderId="54" xfId="0" applyFont="1" applyFill="1" applyBorder="1" applyAlignment="1">
      <alignment horizontal="left" vertical="center" indent="1"/>
    </xf>
    <xf numFmtId="0" fontId="40" fillId="8" borderId="57" xfId="0" applyFont="1" applyFill="1" applyBorder="1" applyAlignment="1">
      <alignment horizontal="left" vertical="center" indent="1"/>
    </xf>
    <xf numFmtId="0" fontId="40" fillId="2" borderId="58" xfId="1" applyFont="1" applyFill="1" applyBorder="1" applyAlignment="1" applyProtection="1">
      <alignment horizontal="left" vertical="center" indent="1"/>
    </xf>
    <xf numFmtId="0" fontId="22" fillId="2" borderId="0" xfId="0" applyFont="1" applyFill="1" applyAlignment="1">
      <alignment horizontal="center" wrapText="1"/>
    </xf>
    <xf numFmtId="0" fontId="23" fillId="6" borderId="8" xfId="0" applyFont="1" applyFill="1" applyBorder="1" applyAlignment="1">
      <alignment horizontal="center"/>
    </xf>
    <xf numFmtId="0" fontId="23" fillId="6" borderId="4" xfId="0" applyFont="1" applyFill="1" applyBorder="1" applyAlignment="1">
      <alignment horizontal="center"/>
    </xf>
    <xf numFmtId="1" fontId="27" fillId="2" borderId="30" xfId="0" applyNumberFormat="1" applyFont="1" applyFill="1" applyBorder="1" applyAlignment="1">
      <alignment horizontal="center" vertical="center"/>
    </xf>
    <xf numFmtId="1" fontId="27" fillId="2" borderId="31" xfId="0" applyNumberFormat="1" applyFont="1" applyFill="1" applyBorder="1" applyAlignment="1">
      <alignment horizontal="center" vertical="center"/>
    </xf>
    <xf numFmtId="0" fontId="34" fillId="7" borderId="61" xfId="0" applyFont="1" applyFill="1" applyBorder="1" applyAlignment="1">
      <alignment horizontal="left" vertical="top"/>
    </xf>
    <xf numFmtId="0" fontId="34" fillId="7" borderId="49" xfId="0" applyFont="1" applyFill="1" applyBorder="1" applyAlignment="1">
      <alignment horizontal="left" vertical="top"/>
    </xf>
    <xf numFmtId="0" fontId="34" fillId="7" borderId="50" xfId="0" applyFont="1" applyFill="1" applyBorder="1" applyAlignment="1">
      <alignment horizontal="left" vertical="top"/>
    </xf>
    <xf numFmtId="0" fontId="40" fillId="8" borderId="80" xfId="0" applyFont="1" applyFill="1" applyBorder="1" applyAlignment="1">
      <alignment horizontal="left" vertical="center" indent="1"/>
    </xf>
    <xf numFmtId="0" fontId="40" fillId="8" borderId="81" xfId="0" applyFont="1" applyFill="1" applyBorder="1" applyAlignment="1">
      <alignment horizontal="left" vertical="center" indent="1"/>
    </xf>
    <xf numFmtId="0" fontId="40" fillId="8" borderId="82" xfId="0" applyFont="1" applyFill="1" applyBorder="1" applyAlignment="1">
      <alignment horizontal="left" vertical="center" indent="1"/>
    </xf>
    <xf numFmtId="0" fontId="40" fillId="8" borderId="83" xfId="0" applyFont="1" applyFill="1" applyBorder="1" applyAlignment="1">
      <alignment horizontal="left" vertical="center" indent="1"/>
    </xf>
    <xf numFmtId="0" fontId="40" fillId="8" borderId="84" xfId="0" applyFont="1" applyFill="1" applyBorder="1" applyAlignment="1">
      <alignment horizontal="left" vertical="center" indent="1"/>
    </xf>
    <xf numFmtId="0" fontId="40" fillId="8" borderId="85" xfId="0" applyFont="1" applyFill="1" applyBorder="1" applyAlignment="1">
      <alignment horizontal="left" vertical="center" indent="1"/>
    </xf>
    <xf numFmtId="0" fontId="40" fillId="0" borderId="0" xfId="0" applyFont="1" applyFill="1" applyAlignment="1">
      <alignment horizontal="left"/>
    </xf>
    <xf numFmtId="0" fontId="40" fillId="0" borderId="0" xfId="0" applyFont="1" applyFill="1" applyAlignment="1">
      <alignment horizontal="left" vertical="center"/>
    </xf>
    <xf numFmtId="2" fontId="28" fillId="2" borderId="0" xfId="0" applyNumberFormat="1" applyFont="1" applyFill="1" applyAlignment="1">
      <alignment horizontal="right"/>
    </xf>
    <xf numFmtId="0" fontId="29" fillId="2" borderId="0" xfId="0" applyFont="1" applyFill="1" applyAlignment="1">
      <alignment horizontal="right"/>
    </xf>
    <xf numFmtId="0" fontId="28" fillId="2" borderId="0" xfId="0" applyFont="1" applyFill="1" applyAlignment="1">
      <alignment horizontal="right"/>
    </xf>
    <xf numFmtId="0" fontId="40" fillId="0" borderId="0" xfId="0" applyFont="1" applyFill="1" applyAlignment="1">
      <alignment horizontal="right"/>
    </xf>
    <xf numFmtId="0" fontId="3" fillId="0" borderId="0" xfId="0" applyFont="1" applyFill="1" applyAlignment="1">
      <alignment horizontal="right"/>
    </xf>
    <xf numFmtId="0" fontId="28" fillId="2" borderId="0" xfId="0" applyFont="1" applyFill="1" applyAlignment="1">
      <alignment horizontal="right"/>
    </xf>
    <xf numFmtId="2" fontId="40" fillId="2" borderId="0" xfId="0" applyNumberFormat="1" applyFont="1" applyFill="1" applyAlignment="1">
      <alignment horizontal="left"/>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E3178"/>
      <color rgb="FFF3901D"/>
      <color rgb="FFF2F2F2"/>
      <color rgb="FF210077"/>
      <color rgb="FF000000"/>
      <color rgb="FFE57200"/>
      <color rgb="FFE572FF"/>
      <color rgb="FFF79646"/>
      <color rgb="FF4B55C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93A1A100"/><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93A1A100"/><Relationship Id="rId2" Type="http://schemas.openxmlformats.org/officeDocument/2006/relationships/image" Target="../media/image5.emf"/><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424320</xdr:colOff>
      <xdr:row>3</xdr:row>
      <xdr:rowOff>182199</xdr:rowOff>
    </xdr:from>
    <xdr:to>
      <xdr:col>14</xdr:col>
      <xdr:colOff>83136</xdr:colOff>
      <xdr:row>13</xdr:row>
      <xdr:rowOff>142384</xdr:rowOff>
    </xdr:to>
    <xdr:pic>
      <xdr:nvPicPr>
        <xdr:cNvPr id="3" name="Picture 1" descr="Graphical user interface, application&#10;&#10;Description automatically generated">
          <a:extLst>
            <a:ext uri="{FF2B5EF4-FFF2-40B4-BE49-F238E27FC236}">
              <a16:creationId xmlns:a16="http://schemas.microsoft.com/office/drawing/2014/main" id="{ED655D3A-9EF3-44E2-D13C-E21C12E799A5}"/>
            </a:ext>
          </a:extLst>
        </xdr:cNvPr>
        <xdr:cNvPicPr>
          <a:picLocks noChangeAspect="1" noChangeArrowheads="1"/>
        </xdr:cNvPicPr>
      </xdr:nvPicPr>
      <xdr:blipFill>
        <a:blip xmlns:r="http://schemas.openxmlformats.org/officeDocument/2006/relationships" r:embed="rId1">
          <a:clrChange>
            <a:clrFrom>
              <a:srgbClr val="C2DCF5"/>
            </a:clrFrom>
            <a:clrTo>
              <a:srgbClr val="C2DCF5">
                <a:alpha val="0"/>
              </a:srgbClr>
            </a:clrTo>
          </a:clrChange>
          <a:extLst>
            <a:ext uri="{28A0092B-C50C-407E-A947-70E740481C1C}">
              <a14:useLocalDpi xmlns:a14="http://schemas.microsoft.com/office/drawing/2010/main" val="0"/>
            </a:ext>
          </a:extLst>
        </a:blip>
        <a:srcRect/>
        <a:stretch>
          <a:fillRect/>
        </a:stretch>
      </xdr:blipFill>
      <xdr:spPr bwMode="auto">
        <a:xfrm>
          <a:off x="3803931" y="831310"/>
          <a:ext cx="3856872" cy="22673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131798</xdr:colOff>
      <xdr:row>50</xdr:row>
      <xdr:rowOff>21166</xdr:rowOff>
    </xdr:from>
    <xdr:to>
      <xdr:col>2</xdr:col>
      <xdr:colOff>606214</xdr:colOff>
      <xdr:row>53</xdr:row>
      <xdr:rowOff>3668</xdr:rowOff>
    </xdr:to>
    <xdr:pic>
      <xdr:nvPicPr>
        <xdr:cNvPr id="2" name="Picture 1" descr="Image">
          <a:extLst>
            <a:ext uri="{FF2B5EF4-FFF2-40B4-BE49-F238E27FC236}">
              <a16:creationId xmlns:a16="http://schemas.microsoft.com/office/drawing/2014/main" id="{9B88C389-6148-4F34-BD1D-6C153D4F95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798" y="8699499"/>
          <a:ext cx="1606550" cy="475686"/>
        </a:xfrm>
        <a:prstGeom prst="rect">
          <a:avLst/>
        </a:prstGeom>
        <a:noFill/>
        <a:ln>
          <a:noFill/>
        </a:ln>
      </xdr:spPr>
    </xdr:pic>
    <xdr:clientData/>
  </xdr:twoCellAnchor>
  <xdr:twoCellAnchor editAs="oneCell">
    <xdr:from>
      <xdr:col>0</xdr:col>
      <xdr:colOff>152400</xdr:colOff>
      <xdr:row>0</xdr:row>
      <xdr:rowOff>25400</xdr:rowOff>
    </xdr:from>
    <xdr:to>
      <xdr:col>3</xdr:col>
      <xdr:colOff>262890</xdr:colOff>
      <xdr:row>2</xdr:row>
      <xdr:rowOff>225274</xdr:rowOff>
    </xdr:to>
    <xdr:pic>
      <xdr:nvPicPr>
        <xdr:cNvPr id="5" name="Picture 4">
          <a:extLst>
            <a:ext uri="{FF2B5EF4-FFF2-40B4-BE49-F238E27FC236}">
              <a16:creationId xmlns:a16="http://schemas.microsoft.com/office/drawing/2014/main" id="{F8CF3F5E-68E5-4B0C-B34D-28119F165F4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2400" y="25400"/>
          <a:ext cx="1981200" cy="566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31</xdr:col>
      <xdr:colOff>15875</xdr:colOff>
      <xdr:row>5</xdr:row>
      <xdr:rowOff>164381</xdr:rowOff>
    </xdr:from>
    <xdr:to>
      <xdr:col>43</xdr:col>
      <xdr:colOff>301625</xdr:colOff>
      <xdr:row>8</xdr:row>
      <xdr:rowOff>270368</xdr:rowOff>
    </xdr:to>
    <xdr:pic>
      <xdr:nvPicPr>
        <xdr:cNvPr id="6" name="Picture 5">
          <a:extLst>
            <a:ext uri="{FF2B5EF4-FFF2-40B4-BE49-F238E27FC236}">
              <a16:creationId xmlns:a16="http://schemas.microsoft.com/office/drawing/2014/main" id="{C8E73D7D-11DD-F53E-CF46-7FD91F5636A5}"/>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14712950" y="964481"/>
          <a:ext cx="5305425" cy="1073727"/>
        </a:xfrm>
        <a:prstGeom prst="rect">
          <a:avLst/>
        </a:prstGeom>
      </xdr:spPr>
    </xdr:pic>
    <xdr:clientData/>
  </xdr:twoCellAnchor>
  <xdr:twoCellAnchor editAs="oneCell">
    <xdr:from>
      <xdr:col>42</xdr:col>
      <xdr:colOff>58978</xdr:colOff>
      <xdr:row>71</xdr:row>
      <xdr:rowOff>105351</xdr:rowOff>
    </xdr:from>
    <xdr:to>
      <xdr:col>44</xdr:col>
      <xdr:colOff>2634</xdr:colOff>
      <xdr:row>76</xdr:row>
      <xdr:rowOff>117286</xdr:rowOff>
    </xdr:to>
    <xdr:pic>
      <xdr:nvPicPr>
        <xdr:cNvPr id="5" name="Picture 4">
          <a:extLst>
            <a:ext uri="{FF2B5EF4-FFF2-40B4-BE49-F238E27FC236}">
              <a16:creationId xmlns:a16="http://schemas.microsoft.com/office/drawing/2014/main" id="{B0C3D598-02D4-46F6-8A0F-4C253D846EE4}"/>
            </a:ext>
          </a:extLst>
        </xdr:cNvPr>
        <xdr:cNvPicPr>
          <a:picLocks noChangeAspect="1" noChangeArrowheads="1"/>
        </xdr:cNvPicPr>
      </xdr:nvPicPr>
      <xdr:blipFill>
        <a:blip xmlns:r="http://schemas.openxmlformats.org/officeDocument/2006/relationships" r:embed="rId2" cstate="print">
          <a:lum bright="70000" contrast="-70000"/>
          <a:extLst>
            <a:ext uri="{28A0092B-C50C-407E-A947-70E740481C1C}">
              <a14:useLocalDpi xmlns:a14="http://schemas.microsoft.com/office/drawing/2010/main" val="0"/>
            </a:ext>
          </a:extLst>
        </a:blip>
        <a:srcRect/>
        <a:stretch>
          <a:fillRect/>
        </a:stretch>
      </xdr:blipFill>
      <xdr:spPr bwMode="auto">
        <a:xfrm>
          <a:off x="19366153" y="7820601"/>
          <a:ext cx="781856" cy="731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101600</xdr:colOff>
      <xdr:row>80</xdr:row>
      <xdr:rowOff>40640</xdr:rowOff>
    </xdr:from>
    <xdr:to>
      <xdr:col>30</xdr:col>
      <xdr:colOff>386715</xdr:colOff>
      <xdr:row>82</xdr:row>
      <xdr:rowOff>114935</xdr:rowOff>
    </xdr:to>
    <xdr:pic>
      <xdr:nvPicPr>
        <xdr:cNvPr id="2" name="Picture 1" descr="Image">
          <a:extLst>
            <a:ext uri="{FF2B5EF4-FFF2-40B4-BE49-F238E27FC236}">
              <a16:creationId xmlns:a16="http://schemas.microsoft.com/office/drawing/2014/main" id="{8F407427-0B89-2A8B-388E-9BF6699149B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71450" y="9870440"/>
          <a:ext cx="1577975" cy="40830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82"/>
  <sheetViews>
    <sheetView tabSelected="1" zoomScale="90" zoomScaleNormal="90" workbookViewId="0">
      <selection activeCell="R57" sqref="R57"/>
    </sheetView>
  </sheetViews>
  <sheetFormatPr defaultColWidth="5.6640625" defaultRowHeight="12.75" customHeight="1"/>
  <cols>
    <col min="1" max="1" width="5.6640625" style="2" customWidth="1"/>
    <col min="2" max="5" width="10.88671875" style="2" customWidth="1"/>
    <col min="6" max="11" width="6.88671875" style="2" customWidth="1"/>
    <col min="12" max="13" width="7.109375" style="2" customWidth="1"/>
    <col min="14" max="14" width="5.6640625" style="2" customWidth="1"/>
    <col min="15" max="15" width="6.6640625" style="2" customWidth="1"/>
    <col min="16" max="16384" width="5.6640625" style="2"/>
  </cols>
  <sheetData>
    <row r="1" spans="1:28" ht="8.1" customHeight="1"/>
    <row r="2" spans="1:28" s="1" customFormat="1" ht="21.75" customHeight="1">
      <c r="F2" s="251"/>
      <c r="G2" s="252"/>
      <c r="H2" s="252"/>
      <c r="I2" s="252"/>
      <c r="J2" s="252"/>
      <c r="K2" s="252"/>
    </row>
    <row r="3" spans="1:28" s="1" customFormat="1" ht="21.75" customHeight="1">
      <c r="F3" s="252"/>
      <c r="G3" s="252"/>
      <c r="H3" s="252"/>
      <c r="I3" s="252"/>
      <c r="J3" s="252"/>
      <c r="K3" s="252"/>
    </row>
    <row r="4" spans="1:28" ht="26.1" customHeight="1">
      <c r="A4" s="255" t="s">
        <v>130</v>
      </c>
      <c r="B4" s="256"/>
      <c r="C4" s="256"/>
      <c r="D4" s="256"/>
      <c r="E4" s="256"/>
      <c r="F4" s="256"/>
      <c r="G4" s="256"/>
      <c r="H4" s="256"/>
      <c r="I4" s="256"/>
      <c r="J4" s="256"/>
      <c r="K4" s="256"/>
      <c r="L4" s="256"/>
      <c r="M4" s="256"/>
      <c r="N4" s="256"/>
      <c r="X4" s="207" t="s">
        <v>126</v>
      </c>
      <c r="Y4" s="206"/>
      <c r="Z4" s="206"/>
      <c r="AA4" s="206"/>
      <c r="AB4" s="206"/>
    </row>
    <row r="5" spans="1:28" ht="42" customHeight="1">
      <c r="A5" s="257" t="s">
        <v>82</v>
      </c>
      <c r="B5" s="257"/>
      <c r="C5" s="257"/>
      <c r="D5" s="257"/>
      <c r="E5" s="257"/>
      <c r="F5" s="257"/>
      <c r="G5" s="257"/>
      <c r="H5" s="257"/>
      <c r="I5" s="257"/>
      <c r="J5" s="257"/>
      <c r="K5" s="257"/>
      <c r="L5" s="257"/>
      <c r="M5" s="257"/>
      <c r="N5" s="257"/>
      <c r="X5" s="206"/>
      <c r="Y5" s="206"/>
      <c r="Z5" s="206"/>
      <c r="AA5" s="206"/>
      <c r="AB5" s="206"/>
    </row>
    <row r="6" spans="1:28" s="8" customFormat="1" ht="24" customHeight="1">
      <c r="B6" s="10"/>
      <c r="C6" s="10"/>
      <c r="D6" s="10"/>
      <c r="E6" s="10"/>
      <c r="F6" s="10"/>
      <c r="G6" s="10"/>
      <c r="H6" s="10"/>
      <c r="I6" s="11"/>
      <c r="J6" s="11"/>
      <c r="K6" s="11"/>
      <c r="L6" s="11"/>
      <c r="M6" s="11"/>
      <c r="N6" s="11"/>
      <c r="X6" s="206"/>
      <c r="Y6" s="206"/>
      <c r="Z6" s="206"/>
      <c r="AA6" s="206"/>
      <c r="AB6" s="206"/>
    </row>
    <row r="7" spans="1:28" ht="12.75" customHeight="1">
      <c r="B7" s="207" t="s">
        <v>69</v>
      </c>
      <c r="C7" s="206"/>
      <c r="D7" s="206"/>
      <c r="E7" s="206"/>
      <c r="F7" s="206"/>
      <c r="G7" s="206"/>
      <c r="H7" s="206"/>
      <c r="I7" s="206"/>
      <c r="J7" s="206"/>
      <c r="K7" s="206"/>
      <c r="L7" s="206"/>
      <c r="M7" s="206"/>
      <c r="X7" s="206"/>
      <c r="Y7" s="206"/>
      <c r="Z7" s="206"/>
      <c r="AA7" s="206"/>
      <c r="AB7" s="206"/>
    </row>
    <row r="8" spans="1:28" ht="12.6">
      <c r="B8" s="207" t="s">
        <v>119</v>
      </c>
      <c r="C8" s="206"/>
      <c r="D8" s="206"/>
      <c r="E8" s="206"/>
      <c r="F8" s="206"/>
      <c r="G8" s="206"/>
      <c r="H8" s="206"/>
      <c r="I8" s="206"/>
      <c r="J8" s="206"/>
      <c r="K8" s="206"/>
      <c r="L8" s="206"/>
      <c r="M8" s="206"/>
      <c r="S8" s="2" t="s">
        <v>118</v>
      </c>
      <c r="X8" s="206"/>
      <c r="Y8" s="206"/>
      <c r="Z8" s="206"/>
      <c r="AA8" s="206"/>
      <c r="AB8" s="206"/>
    </row>
    <row r="9" spans="1:28" ht="12.6">
      <c r="B9" s="207" t="s">
        <v>70</v>
      </c>
      <c r="C9" s="206"/>
      <c r="D9" s="206"/>
      <c r="E9" s="206"/>
      <c r="F9" s="206"/>
      <c r="G9" s="206"/>
      <c r="H9" s="206"/>
      <c r="I9" s="206"/>
      <c r="J9" s="206"/>
      <c r="K9" s="206"/>
      <c r="L9" s="206"/>
      <c r="M9" s="206"/>
    </row>
    <row r="10" spans="1:28" ht="12.6">
      <c r="B10" s="207" t="s">
        <v>71</v>
      </c>
      <c r="C10" s="206"/>
      <c r="D10" s="206"/>
      <c r="E10" s="206"/>
      <c r="F10" s="206"/>
      <c r="G10" s="206"/>
      <c r="H10" s="206"/>
      <c r="I10" s="206"/>
      <c r="J10" s="206"/>
      <c r="K10" s="206"/>
      <c r="L10" s="206"/>
      <c r="M10" s="206"/>
    </row>
    <row r="11" spans="1:28" ht="12.6">
      <c r="B11" s="207" t="s">
        <v>120</v>
      </c>
      <c r="C11" s="206"/>
      <c r="D11" s="206"/>
      <c r="E11" s="206"/>
      <c r="F11" s="206"/>
      <c r="G11" s="206"/>
      <c r="H11" s="206"/>
      <c r="I11" s="206"/>
      <c r="J11" s="206"/>
      <c r="K11" s="206"/>
      <c r="L11" s="206"/>
      <c r="M11" s="206"/>
    </row>
    <row r="12" spans="1:28" ht="12.75" customHeight="1">
      <c r="B12" s="207" t="s">
        <v>72</v>
      </c>
      <c r="C12" s="206"/>
      <c r="D12" s="206"/>
      <c r="E12" s="206"/>
      <c r="F12" s="206"/>
      <c r="G12" s="206"/>
      <c r="H12" s="206"/>
      <c r="I12" s="206"/>
      <c r="J12" s="206"/>
      <c r="M12" s="208"/>
      <c r="N12" s="208"/>
      <c r="O12" s="208"/>
      <c r="P12" s="208"/>
    </row>
    <row r="13" spans="1:28" ht="12.6">
      <c r="B13" s="207" t="s">
        <v>73</v>
      </c>
      <c r="C13" s="206"/>
      <c r="D13" s="206"/>
      <c r="E13" s="206"/>
      <c r="F13" s="206"/>
      <c r="G13" s="206"/>
      <c r="H13" s="206"/>
      <c r="I13" s="206"/>
      <c r="J13" s="208"/>
      <c r="K13" s="209" t="s">
        <v>127</v>
      </c>
      <c r="L13" s="208"/>
      <c r="M13" s="208"/>
      <c r="N13" s="208"/>
      <c r="O13" s="208"/>
      <c r="P13" s="208"/>
    </row>
    <row r="14" spans="1:28" ht="24" customHeight="1">
      <c r="C14" s="206"/>
      <c r="D14" s="206"/>
      <c r="E14" s="206"/>
      <c r="F14" s="206"/>
      <c r="G14" s="206"/>
      <c r="H14" s="206"/>
      <c r="I14" s="206"/>
      <c r="K14" s="208"/>
      <c r="L14" s="208"/>
      <c r="M14" s="208"/>
    </row>
    <row r="15" spans="1:28" ht="12.75" customHeight="1">
      <c r="B15" s="221" t="s">
        <v>56</v>
      </c>
    </row>
    <row r="16" spans="1:28" ht="12.75" customHeight="1">
      <c r="B16" s="259" t="s">
        <v>121</v>
      </c>
      <c r="C16" s="259"/>
      <c r="D16" s="259"/>
      <c r="E16" s="259"/>
      <c r="F16" s="259"/>
      <c r="G16" s="259"/>
      <c r="H16" s="259"/>
      <c r="I16" s="259"/>
      <c r="J16" s="259"/>
      <c r="K16" s="259"/>
      <c r="L16" s="259"/>
      <c r="M16" s="259"/>
    </row>
    <row r="17" spans="2:16" ht="12.75" customHeight="1">
      <c r="B17" s="259"/>
      <c r="C17" s="259"/>
      <c r="D17" s="259"/>
      <c r="E17" s="259"/>
      <c r="F17" s="259"/>
      <c r="G17" s="259"/>
      <c r="H17" s="259"/>
      <c r="I17" s="259"/>
      <c r="J17" s="259"/>
      <c r="K17" s="259"/>
      <c r="L17" s="259"/>
      <c r="M17" s="259"/>
    </row>
    <row r="18" spans="2:16" ht="12.75" customHeight="1">
      <c r="B18" s="259"/>
      <c r="C18" s="259"/>
      <c r="D18" s="259"/>
      <c r="E18" s="259"/>
      <c r="F18" s="259"/>
      <c r="G18" s="259"/>
      <c r="H18" s="259"/>
      <c r="I18" s="259"/>
      <c r="J18" s="259"/>
      <c r="K18" s="259"/>
      <c r="L18" s="259"/>
      <c r="M18" s="259"/>
    </row>
    <row r="19" spans="2:16" ht="12.75" customHeight="1">
      <c r="B19" s="259"/>
      <c r="C19" s="259"/>
      <c r="D19" s="259"/>
      <c r="E19" s="259"/>
      <c r="F19" s="259"/>
      <c r="G19" s="259"/>
      <c r="H19" s="259"/>
      <c r="I19" s="259"/>
      <c r="J19" s="259"/>
      <c r="K19" s="259"/>
      <c r="L19" s="259"/>
      <c r="M19" s="259"/>
    </row>
    <row r="20" spans="2:16" ht="12.75" customHeight="1">
      <c r="B20" s="259"/>
      <c r="C20" s="259"/>
      <c r="D20" s="259"/>
      <c r="E20" s="259"/>
      <c r="F20" s="259"/>
      <c r="G20" s="259"/>
      <c r="H20" s="259"/>
      <c r="I20" s="259"/>
      <c r="J20" s="259"/>
      <c r="K20" s="259"/>
      <c r="L20" s="259"/>
      <c r="M20" s="259"/>
    </row>
    <row r="21" spans="2:16" ht="18" customHeight="1" thickBot="1">
      <c r="B21" s="259"/>
      <c r="C21" s="259"/>
      <c r="D21" s="259"/>
      <c r="E21" s="259"/>
      <c r="F21" s="259"/>
      <c r="G21" s="259"/>
      <c r="H21" s="259"/>
      <c r="I21" s="259"/>
      <c r="J21" s="259"/>
      <c r="K21" s="259"/>
      <c r="L21" s="259"/>
      <c r="M21" s="259"/>
    </row>
    <row r="22" spans="2:16" ht="18" customHeight="1">
      <c r="B22" s="260" t="s">
        <v>83</v>
      </c>
      <c r="C22" s="261"/>
      <c r="D22" s="261"/>
      <c r="E22" s="261"/>
      <c r="F22" s="261"/>
      <c r="G22" s="261"/>
      <c r="H22" s="261"/>
      <c r="I22" s="261"/>
      <c r="J22" s="261"/>
      <c r="K22" s="261"/>
      <c r="L22" s="261"/>
      <c r="M22" s="262"/>
    </row>
    <row r="23" spans="2:16" ht="3.9" customHeight="1">
      <c r="B23" s="210"/>
      <c r="C23" s="14"/>
      <c r="D23" s="14"/>
      <c r="E23" s="14"/>
      <c r="F23" s="14"/>
      <c r="G23" s="14"/>
      <c r="H23" s="1"/>
      <c r="M23" s="211"/>
    </row>
    <row r="24" spans="2:16" ht="15" customHeight="1">
      <c r="B24" s="212" t="s">
        <v>89</v>
      </c>
      <c r="C24" s="213"/>
      <c r="D24" s="213"/>
      <c r="E24" s="214"/>
      <c r="F24" s="215"/>
      <c r="G24" s="215"/>
      <c r="H24" s="216"/>
      <c r="I24" s="217"/>
      <c r="J24" s="217"/>
      <c r="K24" s="217"/>
      <c r="L24" s="217"/>
      <c r="M24" s="218"/>
    </row>
    <row r="25" spans="2:16" ht="3.9" customHeight="1">
      <c r="B25" s="219"/>
      <c r="C25" s="213"/>
      <c r="D25" s="213"/>
      <c r="E25" s="214"/>
      <c r="F25" s="215"/>
      <c r="G25" s="215"/>
      <c r="H25" s="216"/>
      <c r="I25" s="217"/>
      <c r="J25" s="217"/>
      <c r="K25" s="217"/>
      <c r="L25" s="217"/>
      <c r="M25" s="218"/>
    </row>
    <row r="26" spans="2:16" ht="12.75" customHeight="1">
      <c r="B26" s="242" t="s">
        <v>122</v>
      </c>
      <c r="C26" s="243"/>
      <c r="D26" s="243"/>
      <c r="E26" s="243"/>
      <c r="F26" s="243"/>
      <c r="G26" s="243"/>
      <c r="H26" s="243"/>
      <c r="I26" s="243"/>
      <c r="J26" s="243"/>
      <c r="K26" s="243"/>
      <c r="L26" s="243"/>
      <c r="M26" s="244"/>
    </row>
    <row r="27" spans="2:16" ht="12.75" customHeight="1">
      <c r="B27" s="242"/>
      <c r="C27" s="243"/>
      <c r="D27" s="243"/>
      <c r="E27" s="243"/>
      <c r="F27" s="243"/>
      <c r="G27" s="243"/>
      <c r="H27" s="243"/>
      <c r="I27" s="243"/>
      <c r="J27" s="243"/>
      <c r="K27" s="243"/>
      <c r="L27" s="243"/>
      <c r="M27" s="244"/>
    </row>
    <row r="28" spans="2:16" ht="12.75" customHeight="1">
      <c r="B28" s="242"/>
      <c r="C28" s="243"/>
      <c r="D28" s="243"/>
      <c r="E28" s="243"/>
      <c r="F28" s="243"/>
      <c r="G28" s="243"/>
      <c r="H28" s="243"/>
      <c r="I28" s="243"/>
      <c r="J28" s="243"/>
      <c r="K28" s="243"/>
      <c r="L28" s="243"/>
      <c r="M28" s="244"/>
    </row>
    <row r="29" spans="2:16" ht="12.75" customHeight="1">
      <c r="B29" s="242"/>
      <c r="C29" s="243"/>
      <c r="D29" s="243"/>
      <c r="E29" s="243"/>
      <c r="F29" s="243"/>
      <c r="G29" s="243"/>
      <c r="H29" s="243"/>
      <c r="I29" s="243"/>
      <c r="J29" s="243"/>
      <c r="K29" s="243"/>
      <c r="L29" s="243"/>
      <c r="M29" s="244"/>
    </row>
    <row r="30" spans="2:16" ht="15" customHeight="1" thickBot="1">
      <c r="B30" s="245"/>
      <c r="C30" s="246"/>
      <c r="D30" s="246"/>
      <c r="E30" s="246"/>
      <c r="F30" s="246"/>
      <c r="G30" s="246"/>
      <c r="H30" s="246"/>
      <c r="I30" s="246"/>
      <c r="J30" s="246"/>
      <c r="K30" s="246"/>
      <c r="L30" s="246"/>
      <c r="M30" s="247"/>
      <c r="N30" s="92"/>
    </row>
    <row r="31" spans="2:16" ht="21" customHeight="1">
      <c r="B31" s="1"/>
      <c r="C31" s="1"/>
      <c r="D31" s="1"/>
      <c r="E31" s="1"/>
      <c r="F31" s="92"/>
      <c r="G31" s="92"/>
      <c r="H31" s="92"/>
      <c r="P31" s="91"/>
    </row>
    <row r="32" spans="2:16" ht="18" customHeight="1">
      <c r="B32" s="263" t="s">
        <v>44</v>
      </c>
      <c r="C32" s="263"/>
      <c r="D32" s="263"/>
      <c r="E32" s="263"/>
      <c r="F32" s="263"/>
      <c r="G32" s="263"/>
      <c r="H32" s="263"/>
      <c r="I32" s="263"/>
      <c r="J32" s="263"/>
      <c r="K32" s="263"/>
      <c r="L32" s="263"/>
      <c r="M32" s="263"/>
    </row>
    <row r="33" spans="1:37" ht="3.9" customHeight="1">
      <c r="B33" s="83"/>
      <c r="C33" s="79"/>
      <c r="D33" s="79"/>
      <c r="E33" s="79"/>
      <c r="F33" s="79"/>
      <c r="G33" s="14"/>
      <c r="H33" s="1"/>
    </row>
    <row r="34" spans="1:37" ht="15" customHeight="1">
      <c r="B34" s="220" t="s">
        <v>43</v>
      </c>
      <c r="C34" s="215"/>
      <c r="D34" s="215"/>
      <c r="E34" s="215"/>
      <c r="F34" s="215"/>
      <c r="G34" s="215"/>
      <c r="H34" s="216"/>
      <c r="I34" s="217"/>
      <c r="J34" s="217"/>
      <c r="K34" s="217"/>
      <c r="L34" s="217"/>
      <c r="M34" s="217"/>
    </row>
    <row r="35" spans="1:37" ht="3.9" customHeight="1">
      <c r="B35" s="220"/>
      <c r="C35" s="215"/>
      <c r="D35" s="215"/>
      <c r="E35" s="215"/>
      <c r="F35" s="215"/>
      <c r="G35" s="215"/>
      <c r="H35" s="216"/>
      <c r="I35" s="217"/>
      <c r="J35" s="217"/>
      <c r="K35" s="217"/>
      <c r="L35" s="217"/>
      <c r="M35" s="217"/>
    </row>
    <row r="36" spans="1:37" ht="12.75" customHeight="1">
      <c r="B36" s="243" t="s">
        <v>123</v>
      </c>
      <c r="C36" s="243"/>
      <c r="D36" s="243"/>
      <c r="E36" s="243"/>
      <c r="F36" s="243"/>
      <c r="G36" s="243"/>
      <c r="H36" s="243"/>
      <c r="I36" s="243"/>
      <c r="J36" s="243"/>
      <c r="K36" s="243"/>
      <c r="L36" s="243"/>
      <c r="M36" s="243"/>
      <c r="Y36" s="83" t="s">
        <v>4</v>
      </c>
      <c r="Z36" s="14"/>
      <c r="AA36" s="14"/>
      <c r="AB36" s="14"/>
      <c r="AC36" s="14"/>
      <c r="AD36" s="14"/>
    </row>
    <row r="37" spans="1:37" ht="12.75" customHeight="1">
      <c r="B37" s="243"/>
      <c r="C37" s="243"/>
      <c r="D37" s="243"/>
      <c r="E37" s="243"/>
      <c r="F37" s="243"/>
      <c r="G37" s="243"/>
      <c r="H37" s="243"/>
      <c r="I37" s="243"/>
      <c r="J37" s="243"/>
      <c r="K37" s="243"/>
      <c r="L37" s="243"/>
      <c r="M37" s="243"/>
      <c r="Y37" s="83"/>
      <c r="Z37" s="14"/>
      <c r="AA37" s="14"/>
      <c r="AB37" s="14"/>
      <c r="AC37" s="14"/>
      <c r="AD37" s="14"/>
    </row>
    <row r="38" spans="1:37" ht="12.75" customHeight="1">
      <c r="B38" s="243"/>
      <c r="C38" s="243"/>
      <c r="D38" s="243"/>
      <c r="E38" s="243"/>
      <c r="F38" s="243"/>
      <c r="G38" s="243"/>
      <c r="H38" s="243"/>
      <c r="I38" s="243"/>
      <c r="J38" s="243"/>
      <c r="K38" s="243"/>
      <c r="L38" s="243"/>
      <c r="M38" s="243"/>
      <c r="Y38" s="83"/>
      <c r="Z38" s="14"/>
      <c r="AA38" s="14"/>
      <c r="AB38" s="14"/>
      <c r="AC38" s="14"/>
      <c r="AD38" s="14"/>
    </row>
    <row r="39" spans="1:37" ht="21" customHeight="1">
      <c r="B39" s="243"/>
      <c r="C39" s="243"/>
      <c r="D39" s="243"/>
      <c r="E39" s="243"/>
      <c r="F39" s="243"/>
      <c r="G39" s="243"/>
      <c r="H39" s="243"/>
      <c r="I39" s="243"/>
      <c r="J39" s="243"/>
      <c r="K39" s="243"/>
      <c r="L39" s="243"/>
      <c r="M39" s="243"/>
      <c r="Y39" s="82" t="s">
        <v>40</v>
      </c>
      <c r="Z39" s="15"/>
      <c r="AA39" s="15"/>
      <c r="AB39" s="16"/>
      <c r="AC39" s="14"/>
      <c r="AD39" s="14"/>
    </row>
    <row r="40" spans="1:37" s="94" customFormat="1" ht="13.8">
      <c r="B40" s="103" t="s">
        <v>75</v>
      </c>
      <c r="C40" s="103"/>
      <c r="D40" s="103"/>
      <c r="E40" s="103"/>
      <c r="F40" s="103"/>
      <c r="G40" s="103"/>
      <c r="H40" s="103"/>
      <c r="I40" s="103"/>
      <c r="J40" s="103"/>
      <c r="K40" s="103"/>
      <c r="L40" s="103"/>
      <c r="M40" s="103"/>
      <c r="Q40" s="248" t="s">
        <v>125</v>
      </c>
      <c r="R40" s="249"/>
      <c r="S40" s="249"/>
      <c r="T40" s="249"/>
      <c r="Y40" s="239"/>
      <c r="Z40" s="239"/>
      <c r="AA40" s="239"/>
      <c r="AB40" s="239"/>
      <c r="AC40" s="240"/>
      <c r="AD40" s="241"/>
    </row>
    <row r="41" spans="1:37" ht="3.9" customHeight="1">
      <c r="B41" s="83"/>
      <c r="C41" s="14"/>
      <c r="D41" s="14"/>
      <c r="E41" s="14"/>
      <c r="F41" s="14"/>
      <c r="G41" s="14"/>
      <c r="H41" s="1"/>
      <c r="Q41" s="249"/>
      <c r="R41" s="249"/>
      <c r="S41" s="249"/>
      <c r="T41" s="249"/>
      <c r="Y41" s="239"/>
      <c r="Z41" s="239"/>
      <c r="AA41" s="239"/>
      <c r="AB41" s="239"/>
      <c r="AC41" s="240"/>
      <c r="AD41" s="241"/>
    </row>
    <row r="42" spans="1:37" ht="15" customHeight="1">
      <c r="A42" s="3"/>
      <c r="B42" s="220" t="s">
        <v>76</v>
      </c>
      <c r="C42" s="215"/>
      <c r="D42" s="215"/>
      <c r="E42" s="215"/>
      <c r="F42" s="215"/>
      <c r="G42" s="215"/>
      <c r="H42" s="216"/>
      <c r="I42" s="217"/>
      <c r="J42" s="217"/>
      <c r="K42" s="217"/>
      <c r="L42" s="217"/>
      <c r="M42" s="217"/>
      <c r="Q42" s="249"/>
      <c r="R42" s="249"/>
      <c r="S42" s="249"/>
      <c r="T42" s="249"/>
      <c r="Y42" s="1"/>
      <c r="Z42" s="1"/>
      <c r="AA42" s="1"/>
      <c r="AB42" s="1"/>
      <c r="AC42" s="1"/>
      <c r="AD42" s="1"/>
    </row>
    <row r="43" spans="1:37" ht="3.9" customHeight="1">
      <c r="A43" s="3"/>
      <c r="B43" s="220"/>
      <c r="C43" s="215"/>
      <c r="D43" s="215"/>
      <c r="E43" s="215"/>
      <c r="F43" s="215"/>
      <c r="G43" s="215"/>
      <c r="H43" s="216"/>
      <c r="I43" s="217"/>
      <c r="J43" s="217"/>
      <c r="K43" s="217"/>
      <c r="L43" s="217"/>
      <c r="M43" s="217"/>
      <c r="Y43" s="83" t="s">
        <v>3</v>
      </c>
      <c r="Z43" s="79"/>
      <c r="AA43" s="79"/>
      <c r="AB43" s="79"/>
      <c r="AC43" s="79"/>
      <c r="AD43" s="79"/>
    </row>
    <row r="44" spans="1:37" ht="12.75" customHeight="1">
      <c r="B44" s="243" t="s">
        <v>124</v>
      </c>
      <c r="C44" s="243"/>
      <c r="D44" s="243"/>
      <c r="E44" s="243"/>
      <c r="F44" s="243"/>
      <c r="G44" s="243"/>
      <c r="H44" s="243"/>
      <c r="I44" s="243"/>
      <c r="J44" s="243"/>
      <c r="K44" s="243"/>
      <c r="L44" s="243"/>
      <c r="M44" s="243"/>
      <c r="R44" s="2" t="s">
        <v>45</v>
      </c>
      <c r="Y44" s="83"/>
      <c r="Z44" s="79"/>
      <c r="AA44" s="79"/>
      <c r="AB44" s="79"/>
      <c r="AC44" s="79"/>
      <c r="AD44" s="79"/>
    </row>
    <row r="45" spans="1:37" ht="12.75" customHeight="1">
      <c r="B45" s="243"/>
      <c r="C45" s="243"/>
      <c r="D45" s="243"/>
      <c r="E45" s="243"/>
      <c r="F45" s="243"/>
      <c r="G45" s="243"/>
      <c r="H45" s="243"/>
      <c r="I45" s="243"/>
      <c r="J45" s="243"/>
      <c r="K45" s="243"/>
      <c r="L45" s="243"/>
      <c r="M45" s="243"/>
      <c r="Y45" s="83"/>
      <c r="Z45" s="79"/>
      <c r="AA45" s="79"/>
      <c r="AB45" s="79"/>
      <c r="AC45" s="79"/>
      <c r="AD45" s="79"/>
    </row>
    <row r="46" spans="1:37" ht="12.75" customHeight="1">
      <c r="B46" s="243"/>
      <c r="C46" s="243"/>
      <c r="D46" s="243"/>
      <c r="E46" s="243"/>
      <c r="F46" s="243"/>
      <c r="G46" s="243"/>
      <c r="H46" s="243"/>
      <c r="I46" s="243"/>
      <c r="J46" s="243"/>
      <c r="K46" s="243"/>
      <c r="L46" s="243"/>
      <c r="M46" s="243"/>
      <c r="Y46" s="82" t="s">
        <v>41</v>
      </c>
      <c r="Z46" s="14"/>
      <c r="AA46" s="14"/>
      <c r="AB46" s="14"/>
      <c r="AC46" s="14"/>
      <c r="AD46" s="14"/>
    </row>
    <row r="47" spans="1:37" s="8" customFormat="1" ht="15" customHeight="1">
      <c r="B47" s="93"/>
      <c r="C47" s="93"/>
      <c r="D47" s="93"/>
      <c r="E47" s="93"/>
      <c r="F47" s="93"/>
      <c r="G47" s="14"/>
      <c r="I47" s="97"/>
      <c r="J47" s="97"/>
      <c r="K47" s="97"/>
      <c r="L47" s="97"/>
      <c r="M47" s="97"/>
      <c r="N47" s="97"/>
      <c r="Y47" s="248"/>
      <c r="Z47" s="248"/>
      <c r="AA47" s="248"/>
      <c r="AB47" s="248"/>
      <c r="AC47" s="248"/>
      <c r="AD47" s="248"/>
      <c r="AE47" s="248"/>
      <c r="AF47" s="248"/>
      <c r="AG47" s="248"/>
      <c r="AH47" s="248"/>
      <c r="AI47" s="248"/>
      <c r="AJ47" s="248"/>
      <c r="AK47" s="248"/>
    </row>
    <row r="48" spans="1:37" s="8" customFormat="1" ht="8.1" customHeight="1">
      <c r="B48" s="90"/>
      <c r="C48" s="90"/>
      <c r="D48" s="90"/>
      <c r="E48" s="90"/>
      <c r="F48" s="90"/>
      <c r="G48" s="90"/>
      <c r="H48" s="90"/>
      <c r="I48" s="90"/>
      <c r="J48" s="90"/>
      <c r="K48" s="90"/>
      <c r="L48" s="90"/>
      <c r="M48" s="90"/>
      <c r="N48" s="95"/>
      <c r="Y48" s="241"/>
      <c r="Z48" s="241"/>
      <c r="AA48" s="241"/>
      <c r="AB48" s="241"/>
      <c r="AC48" s="241"/>
      <c r="AD48" s="241"/>
    </row>
    <row r="49" spans="1:30" ht="2.1" customHeight="1">
      <c r="A49" s="12"/>
      <c r="B49" s="12"/>
      <c r="C49" s="12"/>
      <c r="D49" s="12"/>
      <c r="E49" s="12"/>
      <c r="F49" s="12"/>
      <c r="G49" s="12"/>
      <c r="H49" s="12"/>
      <c r="I49" s="13"/>
      <c r="J49" s="13"/>
      <c r="K49" s="13"/>
      <c r="L49" s="13"/>
      <c r="M49" s="13"/>
      <c r="N49" s="13"/>
      <c r="Y49" s="8"/>
      <c r="Z49" s="8"/>
      <c r="AA49" s="8"/>
      <c r="AB49" s="8"/>
      <c r="AC49" s="8"/>
      <c r="AD49" s="8"/>
    </row>
    <row r="50" spans="1:30" ht="8.1" customHeight="1">
      <c r="F50" s="84"/>
      <c r="G50" s="84"/>
      <c r="H50" s="84"/>
      <c r="I50" s="84"/>
      <c r="J50" s="84"/>
      <c r="K50" s="84"/>
      <c r="L50" s="84"/>
      <c r="M50" s="84"/>
      <c r="N50" s="84"/>
      <c r="Y50" s="8"/>
      <c r="Z50" s="8"/>
      <c r="AA50" s="8"/>
      <c r="AB50" s="8"/>
      <c r="AC50" s="8"/>
      <c r="AD50" s="8"/>
    </row>
    <row r="51" spans="1:30" ht="12.75" customHeight="1">
      <c r="B51" s="4"/>
      <c r="C51" s="4"/>
      <c r="D51" s="4"/>
      <c r="E51" s="4"/>
      <c r="F51" s="85" t="s">
        <v>129</v>
      </c>
      <c r="G51" s="84"/>
      <c r="H51" s="84"/>
      <c r="I51" s="86"/>
      <c r="J51" s="253" t="s">
        <v>2</v>
      </c>
      <c r="K51" s="254"/>
      <c r="L51" s="254"/>
      <c r="M51" s="254"/>
      <c r="N51" s="254"/>
      <c r="Y51" s="8"/>
      <c r="Z51" s="8"/>
      <c r="AA51" s="8"/>
      <c r="AB51" s="8"/>
      <c r="AC51" s="8"/>
      <c r="AD51" s="8"/>
    </row>
    <row r="52" spans="1:30" s="5" customFormat="1" ht="12.75" customHeight="1">
      <c r="C52" s="2"/>
      <c r="D52" s="2"/>
      <c r="E52" s="2"/>
      <c r="F52" s="85" t="s">
        <v>0</v>
      </c>
      <c r="G52" s="84"/>
      <c r="H52" s="84"/>
      <c r="I52" s="86"/>
      <c r="J52" s="88"/>
      <c r="K52" s="353" t="s">
        <v>113</v>
      </c>
      <c r="L52" s="354"/>
      <c r="M52" s="354"/>
      <c r="N52" s="354"/>
      <c r="Y52" s="2"/>
      <c r="Z52" s="2"/>
      <c r="AA52" s="2"/>
      <c r="AB52" s="2"/>
      <c r="AC52" s="2"/>
      <c r="AD52" s="2"/>
    </row>
    <row r="53" spans="1:30" s="6" customFormat="1" ht="12.75" customHeight="1">
      <c r="B53" s="2"/>
      <c r="C53" s="2"/>
      <c r="D53" s="2"/>
      <c r="E53" s="2"/>
      <c r="F53" s="85" t="s">
        <v>1</v>
      </c>
      <c r="G53" s="87"/>
      <c r="H53" s="87"/>
      <c r="J53" s="89"/>
      <c r="K53" s="348" t="s">
        <v>107</v>
      </c>
      <c r="L53" s="356"/>
      <c r="M53" s="356"/>
      <c r="N53" s="85"/>
      <c r="Y53" s="2"/>
      <c r="Z53" s="2"/>
      <c r="AA53" s="2"/>
      <c r="AB53" s="2"/>
      <c r="AC53" s="2"/>
      <c r="AD53" s="2"/>
    </row>
    <row r="54" spans="1:30" s="6" customFormat="1" ht="12.75" customHeight="1">
      <c r="B54" s="2"/>
      <c r="C54" s="2"/>
      <c r="D54" s="2"/>
      <c r="E54" s="2"/>
      <c r="J54" s="89"/>
      <c r="Y54" s="2"/>
      <c r="Z54" s="2"/>
      <c r="AA54" s="2"/>
      <c r="AB54" s="2"/>
      <c r="AC54" s="2"/>
      <c r="AD54" s="2"/>
    </row>
    <row r="55" spans="1:30" ht="4.8" customHeight="1"/>
    <row r="56" spans="1:30" ht="18" customHeight="1">
      <c r="A56" s="258" t="s">
        <v>42</v>
      </c>
      <c r="B56" s="258"/>
      <c r="C56" s="258"/>
      <c r="D56" s="258"/>
      <c r="E56" s="258"/>
      <c r="F56" s="258"/>
      <c r="G56" s="258"/>
      <c r="H56" s="258"/>
      <c r="I56" s="258"/>
      <c r="J56" s="258"/>
      <c r="K56" s="258"/>
      <c r="L56" s="258"/>
      <c r="M56" s="258"/>
      <c r="N56" s="258"/>
    </row>
    <row r="57" spans="1:30" s="3" customFormat="1" ht="12.75" customHeight="1"/>
    <row r="58" spans="1:30" s="5" customFormat="1" ht="12.75" customHeight="1">
      <c r="B58" s="264"/>
      <c r="C58" s="265"/>
      <c r="D58" s="265"/>
      <c r="E58" s="265"/>
      <c r="F58" s="266"/>
      <c r="G58" s="267"/>
      <c r="H58" s="267"/>
      <c r="I58" s="267"/>
      <c r="J58" s="267"/>
      <c r="K58" s="267"/>
      <c r="L58" s="267"/>
      <c r="M58" s="267"/>
      <c r="N58" s="267"/>
    </row>
    <row r="59" spans="1:30" s="6" customFormat="1" ht="12.75" customHeight="1">
      <c r="B59" s="265"/>
      <c r="C59" s="265"/>
      <c r="D59" s="265"/>
      <c r="E59" s="265"/>
      <c r="F59" s="266"/>
      <c r="G59" s="267"/>
      <c r="H59" s="267"/>
      <c r="I59" s="267"/>
      <c r="J59" s="267"/>
      <c r="K59" s="267"/>
      <c r="L59" s="267"/>
      <c r="M59" s="267"/>
      <c r="N59" s="267"/>
    </row>
    <row r="60" spans="1:30" s="6" customFormat="1" ht="12.75" customHeight="1"/>
    <row r="61" spans="1:30" s="7" customFormat="1" ht="12.75" customHeight="1"/>
    <row r="62" spans="1:30" s="7" customFormat="1" ht="12.75" customHeight="1"/>
    <row r="64" spans="1:30" s="3" customFormat="1" ht="12.75" customHeight="1"/>
    <row r="65" spans="2:5" s="3" customFormat="1" ht="12.75" customHeight="1"/>
    <row r="66" spans="2:5" s="5" customFormat="1" ht="12.75" customHeight="1">
      <c r="B66" s="6"/>
      <c r="C66" s="6"/>
      <c r="D66" s="6"/>
      <c r="E66" s="6"/>
    </row>
    <row r="67" spans="2:5" s="5" customFormat="1" ht="12.75" customHeight="1">
      <c r="B67" s="3"/>
      <c r="C67" s="3"/>
      <c r="D67" s="3"/>
      <c r="E67" s="3"/>
    </row>
    <row r="68" spans="2:5" s="6" customFormat="1" ht="12.75" customHeight="1">
      <c r="B68" s="3"/>
      <c r="C68" s="3"/>
      <c r="D68" s="3"/>
      <c r="E68" s="3"/>
    </row>
    <row r="69" spans="2:5" s="6" customFormat="1" ht="12.75" customHeight="1">
      <c r="B69" s="3"/>
      <c r="C69" s="3"/>
      <c r="D69" s="3"/>
      <c r="E69" s="5"/>
    </row>
    <row r="70" spans="2:5" s="6" customFormat="1" ht="12.75" customHeight="1">
      <c r="B70" s="3"/>
      <c r="C70" s="3"/>
      <c r="D70" s="3"/>
      <c r="E70" s="5"/>
    </row>
    <row r="71" spans="2:5" s="3" customFormat="1" ht="12.75" customHeight="1">
      <c r="B71" s="5"/>
      <c r="C71" s="5"/>
      <c r="D71" s="5"/>
      <c r="E71" s="6"/>
    </row>
    <row r="72" spans="2:5" ht="12.75" customHeight="1">
      <c r="B72" s="5"/>
      <c r="C72" s="5"/>
      <c r="D72" s="5"/>
      <c r="E72" s="6"/>
    </row>
    <row r="73" spans="2:5" s="5" customFormat="1" ht="12.75" customHeight="1">
      <c r="B73" s="6"/>
      <c r="C73" s="6"/>
      <c r="D73" s="6"/>
      <c r="E73" s="6"/>
    </row>
    <row r="74" spans="2:5" s="5" customFormat="1" ht="12.75" customHeight="1">
      <c r="B74" s="250"/>
      <c r="C74" s="250"/>
      <c r="D74" s="250"/>
      <c r="E74" s="250"/>
    </row>
    <row r="75" spans="2:5" s="6" customFormat="1" ht="12.75" customHeight="1">
      <c r="E75" s="2"/>
    </row>
    <row r="76" spans="2:5" s="6" customFormat="1" ht="12.75" customHeight="1">
      <c r="B76" s="3"/>
      <c r="C76" s="3"/>
      <c r="D76" s="3"/>
      <c r="E76" s="5"/>
    </row>
    <row r="77" spans="2:5" s="6" customFormat="1" ht="12.75" customHeight="1">
      <c r="B77" s="2"/>
      <c r="C77" s="2"/>
      <c r="D77" s="2"/>
      <c r="E77" s="5"/>
    </row>
    <row r="78" spans="2:5" s="3" customFormat="1" ht="12.75" customHeight="1">
      <c r="B78" s="2"/>
      <c r="C78" s="2"/>
      <c r="D78" s="2"/>
      <c r="E78" s="5"/>
    </row>
    <row r="79" spans="2:5" s="7" customFormat="1" ht="12.75" customHeight="1">
      <c r="B79" s="2"/>
      <c r="C79" s="2"/>
      <c r="D79" s="2"/>
      <c r="E79" s="5"/>
    </row>
    <row r="80" spans="2:5" s="7" customFormat="1" ht="12.75" customHeight="1">
      <c r="B80" s="2"/>
      <c r="C80" s="2"/>
      <c r="D80" s="2"/>
      <c r="E80" s="5"/>
    </row>
    <row r="81" spans="2:5" s="7" customFormat="1" ht="12.75" customHeight="1">
      <c r="B81" s="2"/>
      <c r="C81" s="2"/>
      <c r="D81" s="2"/>
      <c r="E81" s="5"/>
    </row>
    <row r="82" spans="2:5" s="7" customFormat="1" ht="12.75" customHeight="1">
      <c r="B82" s="2"/>
      <c r="C82" s="2"/>
      <c r="D82" s="2"/>
      <c r="E82" s="5"/>
    </row>
  </sheetData>
  <mergeCells count="18">
    <mergeCell ref="B74:E74"/>
    <mergeCell ref="F2:K3"/>
    <mergeCell ref="K52:N52"/>
    <mergeCell ref="J51:N51"/>
    <mergeCell ref="A4:N4"/>
    <mergeCell ref="A5:N5"/>
    <mergeCell ref="A56:N56"/>
    <mergeCell ref="B16:M21"/>
    <mergeCell ref="B22:M22"/>
    <mergeCell ref="B32:M32"/>
    <mergeCell ref="B36:M39"/>
    <mergeCell ref="B44:M46"/>
    <mergeCell ref="B58:N59"/>
    <mergeCell ref="Y40:AD41"/>
    <mergeCell ref="Y48:AD48"/>
    <mergeCell ref="B26:M30"/>
    <mergeCell ref="Y47:AK47"/>
    <mergeCell ref="Q40:T42"/>
  </mergeCells>
  <phoneticPr fontId="2" type="noConversion"/>
  <printOptions horizontalCentered="1"/>
  <pageMargins left="0.25" right="0.25" top="0.5" bottom="0.75" header="0.3" footer="0.3"/>
  <pageSetup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343B9-67FE-423E-89DF-82E1CE356299}">
  <sheetPr>
    <pageSetUpPr fitToPage="1"/>
  </sheetPr>
  <dimension ref="A2:BM266"/>
  <sheetViews>
    <sheetView topLeftCell="X6" zoomScaleNormal="100" workbookViewId="0">
      <selection activeCell="AX80" sqref="AX80"/>
    </sheetView>
  </sheetViews>
  <sheetFormatPr defaultColWidth="5.6640625" defaultRowHeight="12.6"/>
  <cols>
    <col min="1" max="1" width="9.5546875" style="106" bestFit="1" customWidth="1"/>
    <col min="2" max="2" width="4.44140625" style="106" bestFit="1" customWidth="1"/>
    <col min="3" max="3" width="9" style="106" bestFit="1" customWidth="1"/>
    <col min="4" max="4" width="13.5546875" style="106" bestFit="1" customWidth="1"/>
    <col min="5" max="25" width="6.5546875" style="106" bestFit="1" customWidth="1"/>
    <col min="26" max="26" width="6.5546875" style="106" customWidth="1"/>
    <col min="27" max="27" width="2.6640625" style="2" customWidth="1"/>
    <col min="28" max="28" width="2.44140625" style="2" customWidth="1"/>
    <col min="29" max="29" width="12.6640625" style="2" customWidth="1"/>
    <col min="30" max="44" width="6" style="2" customWidth="1"/>
    <col min="45" max="45" width="2.6640625" style="2" customWidth="1"/>
    <col min="46" max="51" width="5.6640625" style="2" customWidth="1"/>
    <col min="52" max="52" width="5.6640625" style="2"/>
    <col min="53" max="53" width="2.6640625" style="2" customWidth="1"/>
    <col min="54" max="56" width="9.6640625" style="2" customWidth="1"/>
    <col min="57" max="64" width="8.6640625" style="2" customWidth="1"/>
    <col min="65" max="65" width="2.6640625" style="2" customWidth="1"/>
    <col min="66" max="16384" width="5.6640625" style="2"/>
  </cols>
  <sheetData>
    <row r="2" spans="1:64" s="1" customFormat="1" ht="21.9" customHeight="1">
      <c r="A2" s="106"/>
      <c r="B2" s="106"/>
      <c r="C2" s="106"/>
      <c r="D2" s="78"/>
      <c r="E2" s="107"/>
      <c r="F2" s="107"/>
      <c r="G2" s="107"/>
      <c r="H2" s="107"/>
      <c r="I2" s="107"/>
      <c r="J2" s="107"/>
      <c r="K2" s="107"/>
      <c r="L2" s="107"/>
      <c r="M2" s="107"/>
      <c r="N2" s="107"/>
      <c r="O2" s="107"/>
      <c r="P2" s="107"/>
      <c r="Q2" s="107"/>
      <c r="R2" s="107"/>
      <c r="S2" s="107"/>
      <c r="T2" s="107"/>
      <c r="U2" s="107"/>
      <c r="V2" s="107"/>
      <c r="W2" s="107"/>
      <c r="X2" s="107"/>
      <c r="Y2" s="107"/>
      <c r="Z2" s="107"/>
      <c r="AA2" s="108"/>
      <c r="AB2" s="109"/>
      <c r="AC2"/>
      <c r="AD2" s="110"/>
      <c r="AE2" s="110"/>
      <c r="AF2" s="110"/>
      <c r="AG2" s="110"/>
      <c r="AH2" s="110"/>
      <c r="AI2" s="110"/>
      <c r="AJ2" s="110"/>
      <c r="AK2" s="110"/>
      <c r="AL2" s="110"/>
      <c r="AM2" s="110"/>
      <c r="AN2" s="110"/>
      <c r="AO2" s="110"/>
      <c r="AP2" s="110"/>
      <c r="AQ2" s="110"/>
      <c r="AR2" s="110"/>
      <c r="AS2" s="111"/>
      <c r="AT2" s="110"/>
      <c r="AU2" s="110"/>
      <c r="AV2" s="110"/>
      <c r="AW2" s="110"/>
      <c r="AX2" s="110"/>
      <c r="AY2" s="110"/>
    </row>
    <row r="3" spans="1:64" s="1" customFormat="1" ht="21.9" customHeight="1">
      <c r="A3" s="106"/>
      <c r="B3" s="106"/>
      <c r="C3" s="106"/>
      <c r="D3" s="78"/>
      <c r="E3" s="107"/>
      <c r="F3" s="107"/>
      <c r="G3" s="107"/>
      <c r="H3" s="107"/>
      <c r="I3" s="107"/>
      <c r="J3" s="107"/>
      <c r="K3" s="107"/>
      <c r="L3" s="107"/>
      <c r="M3" s="107"/>
      <c r="N3" s="107"/>
      <c r="O3" s="107"/>
      <c r="P3" s="107"/>
      <c r="Q3" s="107"/>
      <c r="R3" s="107"/>
      <c r="S3" s="107"/>
      <c r="T3" s="107"/>
      <c r="U3" s="107"/>
      <c r="V3" s="107"/>
      <c r="W3" s="107"/>
      <c r="X3" s="107"/>
      <c r="Y3" s="107"/>
      <c r="Z3" s="107"/>
      <c r="AA3" s="108"/>
      <c r="AB3" s="109"/>
      <c r="AC3" s="21"/>
      <c r="AD3" s="110"/>
      <c r="AE3" s="110"/>
      <c r="AF3" s="110"/>
      <c r="AG3" s="110"/>
      <c r="AH3" s="110"/>
      <c r="AI3" s="110"/>
      <c r="AJ3" s="251"/>
      <c r="AK3" s="252"/>
      <c r="AL3" s="252"/>
      <c r="AM3" s="252"/>
      <c r="AN3" s="252"/>
      <c r="AO3" s="252"/>
      <c r="AP3" s="110"/>
      <c r="AQ3" s="110"/>
      <c r="AR3" s="110"/>
      <c r="AS3" s="111"/>
      <c r="AT3" s="110"/>
      <c r="AU3" s="110"/>
      <c r="AV3" s="110"/>
      <c r="AW3" s="110"/>
      <c r="AX3" s="110"/>
      <c r="AY3" s="110"/>
    </row>
    <row r="4" spans="1:64" s="1" customFormat="1" ht="3.9" customHeight="1">
      <c r="A4" s="106"/>
      <c r="B4" s="106"/>
      <c r="C4" s="106"/>
      <c r="D4" s="78"/>
      <c r="E4" s="107"/>
      <c r="F4" s="107"/>
      <c r="G4" s="107"/>
      <c r="H4" s="107"/>
      <c r="I4" s="107"/>
      <c r="J4" s="107"/>
      <c r="K4" s="107"/>
      <c r="L4" s="107"/>
      <c r="M4" s="107"/>
      <c r="N4" s="107"/>
      <c r="O4" s="107"/>
      <c r="P4" s="107"/>
      <c r="Q4" s="107"/>
      <c r="R4" s="107"/>
      <c r="S4" s="107"/>
      <c r="T4" s="107"/>
      <c r="U4" s="107"/>
      <c r="V4" s="107"/>
      <c r="W4" s="107"/>
      <c r="X4" s="107"/>
      <c r="Y4" s="107"/>
      <c r="Z4" s="107"/>
      <c r="AA4" s="108"/>
      <c r="AB4" s="109"/>
      <c r="AC4" s="21"/>
      <c r="AD4" s="110"/>
      <c r="AE4" s="110"/>
      <c r="AF4" s="110"/>
      <c r="AG4" s="110"/>
      <c r="AH4" s="111"/>
      <c r="AI4" s="111"/>
      <c r="AJ4" s="112"/>
      <c r="AK4" s="112"/>
      <c r="AL4" s="112"/>
      <c r="AM4" s="112"/>
      <c r="AN4" s="112"/>
      <c r="AO4" s="112"/>
      <c r="AP4" s="110"/>
      <c r="AQ4" s="110"/>
      <c r="AR4" s="110"/>
      <c r="AS4" s="111"/>
      <c r="AT4" s="110"/>
      <c r="AU4" s="110"/>
      <c r="AV4" s="110"/>
      <c r="AW4" s="110"/>
      <c r="AX4" s="110"/>
      <c r="AY4" s="110"/>
    </row>
    <row r="5" spans="1:64" ht="2.1" customHeight="1">
      <c r="D5" s="78"/>
      <c r="E5" s="107"/>
      <c r="F5" s="107"/>
      <c r="G5" s="107"/>
      <c r="H5" s="107"/>
      <c r="I5" s="107"/>
      <c r="J5" s="107"/>
      <c r="K5" s="107"/>
      <c r="L5" s="107"/>
      <c r="M5" s="107"/>
      <c r="N5" s="107"/>
      <c r="O5" s="107"/>
      <c r="P5" s="107"/>
      <c r="Q5" s="107"/>
      <c r="R5" s="107"/>
      <c r="S5" s="107"/>
      <c r="T5" s="107"/>
      <c r="U5" s="107"/>
      <c r="V5" s="107"/>
      <c r="W5" s="107"/>
      <c r="X5" s="107"/>
      <c r="Y5" s="107"/>
      <c r="Z5" s="107"/>
      <c r="AA5" s="113"/>
      <c r="AB5" s="114"/>
      <c r="AC5" s="114"/>
      <c r="AD5" s="114"/>
      <c r="AE5" s="114"/>
      <c r="AF5" s="114"/>
      <c r="AG5" s="114"/>
      <c r="AH5" s="114"/>
      <c r="AI5" s="114"/>
      <c r="AJ5" s="114"/>
      <c r="AK5" s="114"/>
      <c r="AL5" s="114"/>
      <c r="AM5" s="114"/>
      <c r="AN5" s="114"/>
      <c r="AO5" s="114"/>
      <c r="AP5" s="114"/>
      <c r="AQ5" s="114"/>
      <c r="AR5" s="114"/>
      <c r="AS5" s="111"/>
      <c r="AT5" s="110"/>
      <c r="AU5" s="110"/>
      <c r="AV5" s="110"/>
      <c r="AW5" s="110"/>
      <c r="AX5" s="110"/>
      <c r="AY5" s="110"/>
      <c r="BB5" s="115"/>
      <c r="BC5" s="115"/>
      <c r="BD5" s="115"/>
      <c r="BE5" s="115"/>
      <c r="BF5" s="115"/>
      <c r="BG5" s="115"/>
      <c r="BH5" s="115"/>
      <c r="BI5" s="115"/>
      <c r="BJ5" s="115"/>
      <c r="BK5" s="115"/>
      <c r="BL5" s="116"/>
    </row>
    <row r="6" spans="1:64" ht="27.9" customHeight="1">
      <c r="D6" s="78"/>
      <c r="E6" s="107"/>
      <c r="F6" s="107"/>
      <c r="G6" s="107"/>
      <c r="H6" s="107"/>
      <c r="I6" s="107"/>
      <c r="J6" s="107"/>
      <c r="K6" s="107"/>
      <c r="L6" s="107"/>
      <c r="M6" s="107"/>
      <c r="N6" s="107"/>
      <c r="O6" s="107"/>
      <c r="P6" s="107"/>
      <c r="Q6" s="107"/>
      <c r="R6" s="107"/>
      <c r="S6" s="107"/>
      <c r="T6" s="107"/>
      <c r="U6" s="107"/>
      <c r="V6" s="107"/>
      <c r="W6" s="107"/>
      <c r="X6" s="107"/>
      <c r="Y6" s="107"/>
      <c r="Z6" s="107"/>
      <c r="AA6" s="108"/>
      <c r="AS6" s="111"/>
      <c r="BC6" s="115"/>
      <c r="BD6" s="115"/>
      <c r="BE6" s="115"/>
      <c r="BF6" s="115"/>
      <c r="BG6" s="115"/>
      <c r="BH6" s="115"/>
      <c r="BI6" s="115"/>
      <c r="BJ6" s="115"/>
      <c r="BK6" s="115"/>
      <c r="BL6" s="116"/>
    </row>
    <row r="7" spans="1:64" ht="24" customHeight="1">
      <c r="D7" s="78"/>
      <c r="E7" s="107"/>
      <c r="F7" s="107"/>
      <c r="G7" s="107"/>
      <c r="H7" s="107"/>
      <c r="I7" s="107"/>
      <c r="J7" s="107"/>
      <c r="K7" s="107"/>
      <c r="L7" s="107"/>
      <c r="M7" s="107"/>
      <c r="N7" s="107"/>
      <c r="O7" s="107"/>
      <c r="P7" s="107"/>
      <c r="Q7" s="107"/>
      <c r="R7" s="107"/>
      <c r="S7" s="107"/>
      <c r="T7" s="107"/>
      <c r="U7" s="107"/>
      <c r="V7" s="107"/>
      <c r="W7" s="2"/>
      <c r="X7" s="2"/>
      <c r="Y7" s="2"/>
      <c r="Z7" s="2"/>
      <c r="AB7" s="117"/>
      <c r="AC7" s="287" t="s">
        <v>128</v>
      </c>
      <c r="AD7" s="287"/>
      <c r="AE7" s="287"/>
      <c r="AF7" s="223"/>
      <c r="AG7" s="117"/>
      <c r="AH7" s="117"/>
      <c r="AI7" s="117"/>
      <c r="AJ7" s="117"/>
      <c r="AK7" s="117"/>
      <c r="AL7" s="117"/>
      <c r="AM7" s="117"/>
      <c r="AN7" s="117"/>
      <c r="AO7" s="117"/>
      <c r="AP7" s="117"/>
      <c r="AQ7" s="117"/>
      <c r="AR7" s="117"/>
      <c r="AS7" s="111"/>
      <c r="BB7" s="115"/>
      <c r="BC7" s="115"/>
      <c r="BD7" s="115"/>
      <c r="BE7" s="115"/>
      <c r="BF7" s="115"/>
      <c r="BG7" s="115"/>
      <c r="BH7" s="115"/>
      <c r="BI7" s="115"/>
      <c r="BJ7" s="115"/>
      <c r="BK7" s="115"/>
      <c r="BL7" s="116"/>
    </row>
    <row r="8" spans="1:64" ht="24" customHeight="1">
      <c r="D8" s="78"/>
      <c r="E8" s="107"/>
      <c r="F8" s="107"/>
      <c r="G8" s="107"/>
      <c r="H8" s="107"/>
      <c r="I8" s="107"/>
      <c r="J8" s="107"/>
      <c r="K8" s="107"/>
      <c r="L8" s="107"/>
      <c r="M8" s="107"/>
      <c r="N8" s="107"/>
      <c r="O8" s="107"/>
      <c r="P8" s="107"/>
      <c r="Q8" s="107"/>
      <c r="R8" s="107"/>
      <c r="S8" s="107"/>
      <c r="T8" s="107"/>
      <c r="U8" s="107"/>
      <c r="V8" s="107"/>
      <c r="W8" s="107"/>
      <c r="X8" s="2"/>
      <c r="Y8" s="2"/>
      <c r="Z8" s="2"/>
      <c r="AB8" s="117"/>
      <c r="AC8" s="287"/>
      <c r="AD8" s="287"/>
      <c r="AE8" s="287"/>
      <c r="AF8" s="223"/>
      <c r="AG8" s="117"/>
      <c r="AH8" s="118"/>
      <c r="AI8" s="117"/>
      <c r="AJ8" s="117"/>
      <c r="AK8" s="117"/>
      <c r="AL8" s="117"/>
      <c r="AM8" s="117"/>
      <c r="AN8" s="117"/>
      <c r="AO8" s="117"/>
      <c r="AP8" s="117"/>
      <c r="AQ8" s="117"/>
      <c r="AR8" s="117"/>
      <c r="AS8" s="111"/>
      <c r="BB8" s="115"/>
      <c r="BC8" s="115"/>
      <c r="BD8" s="115"/>
      <c r="BE8" s="115"/>
      <c r="BF8" s="115"/>
      <c r="BG8" s="115"/>
      <c r="BH8" s="115"/>
      <c r="BI8" s="115"/>
      <c r="BJ8" s="115"/>
      <c r="BK8" s="115"/>
      <c r="BL8" s="116"/>
    </row>
    <row r="9" spans="1:64" ht="27.9" customHeight="1">
      <c r="D9" s="78"/>
      <c r="E9" s="107"/>
      <c r="F9" s="107"/>
      <c r="G9" s="107"/>
      <c r="H9" s="107"/>
      <c r="I9" s="107"/>
      <c r="J9" s="107"/>
      <c r="K9" s="107"/>
      <c r="L9" s="107"/>
      <c r="M9" s="107"/>
      <c r="N9" s="107"/>
      <c r="O9" s="107"/>
      <c r="P9" s="107"/>
      <c r="Q9" s="107"/>
      <c r="R9" s="107"/>
      <c r="S9" s="107"/>
      <c r="T9" s="107"/>
      <c r="U9" s="107"/>
      <c r="V9" s="107"/>
      <c r="W9" s="107"/>
      <c r="X9" s="107"/>
      <c r="Y9" s="107"/>
      <c r="Z9" s="107"/>
      <c r="AA9" s="108"/>
      <c r="AB9" s="117"/>
      <c r="AC9" s="238"/>
      <c r="AD9" s="238"/>
      <c r="AE9" s="238"/>
      <c r="AF9" s="118"/>
      <c r="AG9" s="118"/>
      <c r="AH9" s="118"/>
      <c r="AI9" s="117"/>
      <c r="AJ9" s="117"/>
      <c r="AK9" s="117"/>
      <c r="AL9" s="117"/>
      <c r="AM9" s="117"/>
      <c r="AN9" s="117"/>
      <c r="AO9" s="117"/>
      <c r="AP9" s="117"/>
      <c r="AQ9" s="117"/>
      <c r="AR9" s="117"/>
      <c r="AS9" s="111"/>
      <c r="BB9" s="115"/>
      <c r="BC9" s="115"/>
      <c r="BD9" s="115"/>
      <c r="BE9" s="115"/>
      <c r="BF9" s="115"/>
      <c r="BG9" s="115"/>
      <c r="BH9" s="115"/>
      <c r="BI9" s="115"/>
      <c r="BJ9" s="115"/>
      <c r="BK9" s="115"/>
      <c r="BL9" s="116"/>
    </row>
    <row r="10" spans="1:64" ht="11.4" customHeight="1">
      <c r="D10" s="78"/>
      <c r="E10" s="107"/>
      <c r="F10" s="107"/>
      <c r="G10" s="107"/>
      <c r="H10" s="107"/>
      <c r="I10" s="107"/>
      <c r="J10" s="107"/>
      <c r="K10" s="107"/>
      <c r="L10" s="107"/>
      <c r="M10" s="107"/>
      <c r="N10" s="107"/>
      <c r="O10" s="107"/>
      <c r="P10" s="107"/>
      <c r="Q10" s="107"/>
      <c r="R10" s="107"/>
      <c r="S10" s="107"/>
      <c r="T10" s="107"/>
      <c r="U10" s="107"/>
      <c r="V10" s="107"/>
      <c r="W10" s="107"/>
      <c r="X10" s="107"/>
      <c r="Y10" s="107"/>
      <c r="Z10" s="107"/>
      <c r="AA10" s="108"/>
      <c r="AB10" s="119" t="s">
        <v>5</v>
      </c>
      <c r="AC10" s="120"/>
      <c r="AD10" s="121"/>
      <c r="AE10" s="121"/>
      <c r="AF10" s="121"/>
      <c r="AG10" s="121"/>
      <c r="AH10" s="121"/>
      <c r="AI10" s="122" t="s">
        <v>6</v>
      </c>
      <c r="AJ10" s="123">
        <f>B90</f>
        <v>60</v>
      </c>
      <c r="AK10" s="124"/>
      <c r="AL10" s="119"/>
      <c r="AM10" s="122" t="s">
        <v>7</v>
      </c>
      <c r="AN10" s="125">
        <f>B89</f>
        <v>2.5</v>
      </c>
      <c r="AO10" s="119"/>
      <c r="AP10" s="124"/>
      <c r="AQ10" s="119"/>
      <c r="AR10" s="119"/>
      <c r="AS10" s="126"/>
      <c r="AT10" s="109"/>
      <c r="AU10" s="109"/>
      <c r="AV10" s="110"/>
      <c r="AW10" s="110"/>
      <c r="AX10" s="110"/>
      <c r="AY10" s="110"/>
    </row>
    <row r="11" spans="1:64" ht="11.4" customHeight="1">
      <c r="D11" s="78"/>
      <c r="E11" s="107"/>
      <c r="F11" s="107"/>
      <c r="G11" s="107"/>
      <c r="H11" s="107"/>
      <c r="I11" s="107"/>
      <c r="J11" s="107"/>
      <c r="K11" s="107"/>
      <c r="L11" s="107"/>
      <c r="M11" s="107"/>
      <c r="N11" s="107"/>
      <c r="O11" s="107"/>
      <c r="P11" s="107"/>
      <c r="Q11" s="107"/>
      <c r="R11" s="107"/>
      <c r="S11" s="107"/>
      <c r="T11" s="107"/>
      <c r="U11" s="107"/>
      <c r="V11" s="107"/>
      <c r="W11" s="107"/>
      <c r="X11" s="107"/>
      <c r="Y11" s="107"/>
      <c r="Z11" s="107"/>
      <c r="AA11" s="108"/>
      <c r="AB11" s="268" t="s">
        <v>38</v>
      </c>
      <c r="AC11" s="269"/>
      <c r="AD11" s="270">
        <f>F$87</f>
        <v>20</v>
      </c>
      <c r="AE11" s="271"/>
      <c r="AF11" s="272"/>
      <c r="AG11" s="273">
        <f>I$87</f>
        <v>30</v>
      </c>
      <c r="AH11" s="271"/>
      <c r="AI11" s="274"/>
      <c r="AJ11" s="270">
        <f>L$87</f>
        <v>40</v>
      </c>
      <c r="AK11" s="275"/>
      <c r="AL11" s="276"/>
      <c r="AM11" s="273">
        <f>O$87</f>
        <v>50</v>
      </c>
      <c r="AN11" s="275"/>
      <c r="AO11" s="277"/>
      <c r="AP11" s="270">
        <f>R$87</f>
        <v>60</v>
      </c>
      <c r="AQ11" s="271"/>
      <c r="AR11" s="272"/>
      <c r="AS11" s="127"/>
      <c r="AT11" s="288">
        <f>U$87</f>
        <v>25</v>
      </c>
      <c r="AU11" s="289"/>
      <c r="AV11" s="290"/>
      <c r="AW11" s="288">
        <f>X$87</f>
        <v>35</v>
      </c>
      <c r="AX11" s="289"/>
      <c r="AY11" s="290"/>
    </row>
    <row r="12" spans="1:64" ht="11.4" customHeight="1">
      <c r="D12" s="78"/>
      <c r="E12" s="107"/>
      <c r="F12" s="107"/>
      <c r="G12" s="107"/>
      <c r="H12" s="107"/>
      <c r="I12" s="107"/>
      <c r="J12" s="107"/>
      <c r="K12" s="107"/>
      <c r="L12" s="107"/>
      <c r="M12" s="107"/>
      <c r="N12" s="107"/>
      <c r="O12" s="107"/>
      <c r="P12" s="107"/>
      <c r="V12" s="107"/>
      <c r="W12" s="107"/>
      <c r="X12" s="107"/>
      <c r="Y12" s="107"/>
      <c r="Z12" s="107"/>
      <c r="AA12" s="108"/>
      <c r="AB12" s="291" t="s">
        <v>8</v>
      </c>
      <c r="AC12" s="292"/>
      <c r="AD12" s="128">
        <v>1</v>
      </c>
      <c r="AE12" s="129">
        <v>2</v>
      </c>
      <c r="AF12" s="130">
        <v>3</v>
      </c>
      <c r="AG12" s="131">
        <v>1</v>
      </c>
      <c r="AH12" s="129">
        <v>2</v>
      </c>
      <c r="AI12" s="132">
        <v>3</v>
      </c>
      <c r="AJ12" s="128">
        <v>1</v>
      </c>
      <c r="AK12" s="129">
        <v>2</v>
      </c>
      <c r="AL12" s="130">
        <v>3</v>
      </c>
      <c r="AM12" s="131">
        <v>1</v>
      </c>
      <c r="AN12" s="129">
        <v>2</v>
      </c>
      <c r="AO12" s="132">
        <v>3</v>
      </c>
      <c r="AP12" s="128">
        <v>1</v>
      </c>
      <c r="AQ12" s="129">
        <v>2</v>
      </c>
      <c r="AR12" s="130">
        <v>3</v>
      </c>
      <c r="AS12" s="133"/>
      <c r="AT12" s="65">
        <v>1</v>
      </c>
      <c r="AU12" s="17">
        <v>2</v>
      </c>
      <c r="AV12" s="66">
        <v>3</v>
      </c>
      <c r="AW12" s="65">
        <v>1</v>
      </c>
      <c r="AX12" s="17">
        <v>2</v>
      </c>
      <c r="AY12" s="66">
        <v>3</v>
      </c>
    </row>
    <row r="13" spans="1:64" ht="11.4" customHeight="1">
      <c r="D13" s="78"/>
      <c r="E13" s="107"/>
      <c r="F13" s="107"/>
      <c r="G13" s="107"/>
      <c r="H13" s="107"/>
      <c r="I13" s="107"/>
      <c r="J13" s="107"/>
      <c r="K13" s="107"/>
      <c r="L13" s="107"/>
      <c r="M13" s="107"/>
      <c r="N13" s="107"/>
      <c r="O13" s="107"/>
      <c r="V13" s="107"/>
      <c r="W13" s="107"/>
      <c r="X13" s="107"/>
      <c r="Y13" s="107"/>
      <c r="Z13" s="107"/>
      <c r="AA13" s="108"/>
      <c r="AB13" s="337" t="str">
        <f>C$87</f>
        <v>ICP 450</v>
      </c>
      <c r="AC13" s="338"/>
      <c r="AD13" s="134">
        <v>6.08</v>
      </c>
      <c r="AE13" s="135">
        <v>8.16</v>
      </c>
      <c r="AF13" s="136">
        <v>7.5</v>
      </c>
      <c r="AG13" s="134">
        <v>5.25</v>
      </c>
      <c r="AH13" s="135">
        <v>7.08</v>
      </c>
      <c r="AI13" s="136">
        <v>6.5</v>
      </c>
      <c r="AJ13" s="134">
        <v>4.83</v>
      </c>
      <c r="AK13" s="135">
        <v>6.41</v>
      </c>
      <c r="AL13" s="136">
        <v>5.91</v>
      </c>
      <c r="AM13" s="134">
        <v>4.41</v>
      </c>
      <c r="AN13" s="135">
        <v>5.83</v>
      </c>
      <c r="AO13" s="136">
        <v>5.5</v>
      </c>
      <c r="AP13" s="134">
        <v>4.16</v>
      </c>
      <c r="AQ13" s="135">
        <v>5.33</v>
      </c>
      <c r="AR13" s="136">
        <v>5.16</v>
      </c>
      <c r="AS13" s="137"/>
      <c r="AT13" s="67">
        <f t="shared" ref="AT13:AY13" si="0">T91</f>
        <v>5.8309999999999995</v>
      </c>
      <c r="AU13" s="61">
        <f t="shared" si="0"/>
        <v>7.8301999999999996</v>
      </c>
      <c r="AV13" s="62">
        <f t="shared" si="0"/>
        <v>7.2470999999999997</v>
      </c>
      <c r="AW13" s="67">
        <f t="shared" si="0"/>
        <v>5.1646000000000001</v>
      </c>
      <c r="AX13" s="61">
        <f t="shared" si="0"/>
        <v>6.9972000000000003</v>
      </c>
      <c r="AY13" s="62">
        <f t="shared" si="0"/>
        <v>6.4141000000000004</v>
      </c>
    </row>
    <row r="14" spans="1:64" ht="11.4" hidden="1" customHeight="1">
      <c r="D14" s="78"/>
      <c r="E14" s="107"/>
      <c r="F14" s="107"/>
      <c r="G14" s="107"/>
      <c r="H14" s="107"/>
      <c r="I14" s="107"/>
      <c r="J14" s="107"/>
      <c r="K14" s="107"/>
      <c r="L14" s="107"/>
      <c r="M14" s="107"/>
      <c r="N14" s="107"/>
      <c r="O14" s="107"/>
      <c r="P14" s="107"/>
      <c r="Q14" s="107"/>
      <c r="R14" s="107"/>
      <c r="S14" s="107"/>
      <c r="T14" s="107"/>
      <c r="U14" s="107"/>
      <c r="V14" s="107"/>
      <c r="W14" s="107"/>
      <c r="X14" s="107"/>
      <c r="Y14" s="107"/>
      <c r="Z14" s="107"/>
      <c r="AA14" s="108"/>
      <c r="AB14" s="222"/>
      <c r="AC14" s="138" t="str">
        <f>C$107</f>
        <v>AHR 400</v>
      </c>
      <c r="AD14" s="139">
        <v>5.83</v>
      </c>
      <c r="AE14" s="140">
        <v>7.83</v>
      </c>
      <c r="AF14" s="141">
        <v>7.16</v>
      </c>
      <c r="AG14" s="139">
        <v>5.08</v>
      </c>
      <c r="AH14" s="140">
        <v>6.83</v>
      </c>
      <c r="AI14" s="141">
        <v>6.25</v>
      </c>
      <c r="AJ14" s="139">
        <v>4.58</v>
      </c>
      <c r="AK14" s="140">
        <v>6.08</v>
      </c>
      <c r="AL14" s="141">
        <v>5.66</v>
      </c>
      <c r="AM14" s="139">
        <v>4.25</v>
      </c>
      <c r="AN14" s="140">
        <v>5.41</v>
      </c>
      <c r="AO14" s="141">
        <v>5.25</v>
      </c>
      <c r="AP14" s="139">
        <v>4</v>
      </c>
      <c r="AQ14" s="140">
        <v>4.91</v>
      </c>
      <c r="AR14" s="141">
        <v>5</v>
      </c>
      <c r="AS14" s="142"/>
      <c r="AT14" s="68">
        <f t="shared" ref="AT14:AY14" si="1">T111</f>
        <v>5.6643999999999997</v>
      </c>
      <c r="AU14" s="63">
        <f t="shared" si="1"/>
        <v>7.5803000000000003</v>
      </c>
      <c r="AV14" s="64">
        <f t="shared" si="1"/>
        <v>6.9972000000000003</v>
      </c>
      <c r="AW14" s="68">
        <f t="shared" si="1"/>
        <v>5.0812999999999997</v>
      </c>
      <c r="AX14" s="63">
        <f t="shared" si="1"/>
        <v>6.8305999999999996</v>
      </c>
      <c r="AY14" s="64">
        <f t="shared" si="1"/>
        <v>6.2474999999999996</v>
      </c>
      <c r="BB14" s="143"/>
      <c r="BC14" s="144"/>
      <c r="BD14" s="144"/>
      <c r="BE14" s="144"/>
      <c r="BF14" s="144"/>
      <c r="BG14" s="144"/>
      <c r="BH14" s="60"/>
      <c r="BI14" s="60"/>
      <c r="BJ14" s="60"/>
      <c r="BK14" s="60"/>
    </row>
    <row r="15" spans="1:64" ht="11.4" hidden="1" customHeight="1">
      <c r="D15" s="78"/>
      <c r="E15" s="107"/>
      <c r="F15" s="107"/>
      <c r="G15" s="107"/>
      <c r="H15" s="107"/>
      <c r="I15" s="107"/>
      <c r="J15" s="107"/>
      <c r="K15" s="107"/>
      <c r="L15" s="107"/>
      <c r="M15" s="107"/>
      <c r="N15" s="107"/>
      <c r="O15" s="107"/>
      <c r="P15" s="107"/>
      <c r="Q15" s="107"/>
      <c r="R15" s="107"/>
      <c r="S15" s="107"/>
      <c r="T15" s="107"/>
      <c r="U15" s="107"/>
      <c r="V15" s="107"/>
      <c r="W15" s="107"/>
      <c r="X15" s="107"/>
      <c r="Y15" s="107"/>
      <c r="Z15" s="107"/>
      <c r="AA15" s="108"/>
      <c r="AB15" s="323" t="str">
        <f>C$127</f>
        <v>ICP 300</v>
      </c>
      <c r="AC15" s="324"/>
      <c r="AD15" s="139">
        <v>5.33</v>
      </c>
      <c r="AE15" s="140">
        <v>7</v>
      </c>
      <c r="AF15" s="141">
        <v>6.66</v>
      </c>
      <c r="AG15" s="139">
        <v>4.66</v>
      </c>
      <c r="AH15" s="140">
        <v>5.75</v>
      </c>
      <c r="AI15" s="141">
        <v>5.83</v>
      </c>
      <c r="AJ15" s="139">
        <v>4.25</v>
      </c>
      <c r="AK15" s="140">
        <v>5</v>
      </c>
      <c r="AL15" s="141">
        <v>5.25</v>
      </c>
      <c r="AM15" s="139">
        <v>3.91</v>
      </c>
      <c r="AN15" s="140">
        <v>4.41</v>
      </c>
      <c r="AO15" s="141">
        <v>4.91</v>
      </c>
      <c r="AP15" s="139">
        <v>3.75</v>
      </c>
      <c r="AQ15" s="140">
        <v>4.08</v>
      </c>
      <c r="AR15" s="141">
        <v>4.5</v>
      </c>
      <c r="AS15" s="142"/>
      <c r="AT15" s="68">
        <f t="shared" ref="AT15:AY15" si="2">T131</f>
        <v>4.9980000000000002</v>
      </c>
      <c r="AU15" s="63">
        <f t="shared" si="2"/>
        <v>6.6639999999999997</v>
      </c>
      <c r="AV15" s="64">
        <f t="shared" si="2"/>
        <v>6.1642000000000001</v>
      </c>
      <c r="AW15" s="68">
        <f t="shared" si="2"/>
        <v>4.4981999999999998</v>
      </c>
      <c r="AX15" s="63">
        <f t="shared" si="2"/>
        <v>5.9976000000000003</v>
      </c>
      <c r="AY15" s="64">
        <f t="shared" si="2"/>
        <v>5.4977999999999998</v>
      </c>
    </row>
    <row r="16" spans="1:64" ht="11.4" hidden="1" customHeight="1">
      <c r="D16" s="78"/>
      <c r="E16" s="107"/>
      <c r="F16" s="107"/>
      <c r="G16" s="107"/>
      <c r="H16" s="107"/>
      <c r="I16" s="107"/>
      <c r="J16" s="107"/>
      <c r="K16" s="107"/>
      <c r="L16" s="107"/>
      <c r="M16" s="107"/>
      <c r="N16" s="107"/>
      <c r="O16" s="107"/>
      <c r="P16" s="107"/>
      <c r="Q16" s="107"/>
      <c r="R16" s="107"/>
      <c r="S16" s="107"/>
      <c r="T16" s="107"/>
      <c r="U16" s="107"/>
      <c r="V16" s="107"/>
      <c r="W16" s="107"/>
      <c r="X16" s="107"/>
      <c r="Y16" s="107"/>
      <c r="Z16" s="107"/>
      <c r="AA16" s="108"/>
      <c r="AB16" s="222"/>
      <c r="AC16" s="138" t="str">
        <f>C$147</f>
        <v>AHR 250</v>
      </c>
      <c r="AD16" s="139">
        <v>4.91</v>
      </c>
      <c r="AE16" s="140">
        <v>5.91</v>
      </c>
      <c r="AF16" s="141">
        <v>6.08</v>
      </c>
      <c r="AG16" s="139">
        <v>4.25</v>
      </c>
      <c r="AH16" s="140">
        <v>4.83</v>
      </c>
      <c r="AI16" s="141">
        <v>5.33</v>
      </c>
      <c r="AJ16" s="139">
        <v>3.91</v>
      </c>
      <c r="AK16" s="140">
        <v>4.16</v>
      </c>
      <c r="AL16" s="141">
        <v>4.66</v>
      </c>
      <c r="AM16" s="139">
        <v>3.58</v>
      </c>
      <c r="AN16" s="140">
        <v>3.75</v>
      </c>
      <c r="AO16" s="141">
        <v>4.16</v>
      </c>
      <c r="AP16" s="139">
        <v>3.41</v>
      </c>
      <c r="AQ16" s="140">
        <v>3.41</v>
      </c>
      <c r="AR16" s="141">
        <v>3.83</v>
      </c>
      <c r="AS16" s="142"/>
      <c r="AT16" s="68">
        <f t="shared" ref="AT16:AY16" si="3">T151</f>
        <v>4.8314000000000004</v>
      </c>
      <c r="AU16" s="63">
        <f t="shared" si="3"/>
        <v>6.4141000000000004</v>
      </c>
      <c r="AV16" s="64">
        <f t="shared" si="3"/>
        <v>5.9142999999999999</v>
      </c>
      <c r="AW16" s="68">
        <f t="shared" si="3"/>
        <v>4.2482999999999995</v>
      </c>
      <c r="AX16" s="63">
        <f t="shared" si="3"/>
        <v>5.7477</v>
      </c>
      <c r="AY16" s="64">
        <f t="shared" si="3"/>
        <v>5.3311999999999999</v>
      </c>
    </row>
    <row r="17" spans="1:65" ht="11.4" hidden="1" customHeight="1">
      <c r="D17" s="78"/>
      <c r="E17" s="107"/>
      <c r="F17" s="107"/>
      <c r="G17" s="107"/>
      <c r="H17" s="107"/>
      <c r="I17" s="107"/>
      <c r="J17" s="107"/>
      <c r="K17" s="107"/>
      <c r="L17" s="107"/>
      <c r="M17" s="107"/>
      <c r="N17" s="107"/>
      <c r="O17" s="107"/>
      <c r="P17" s="107"/>
      <c r="Q17" s="107"/>
      <c r="R17" s="107"/>
      <c r="S17" s="107"/>
      <c r="T17" s="107"/>
      <c r="U17" s="107"/>
      <c r="V17" s="107"/>
      <c r="W17" s="107"/>
      <c r="X17" s="107"/>
      <c r="Y17" s="107"/>
      <c r="Z17" s="107"/>
      <c r="AA17" s="108"/>
      <c r="AB17" s="222"/>
      <c r="AC17" s="138" t="str">
        <f>C$167</f>
        <v>AHR 200</v>
      </c>
      <c r="AD17" s="139">
        <v>4.5</v>
      </c>
      <c r="AE17" s="140">
        <v>5.41</v>
      </c>
      <c r="AF17" s="141">
        <v>5.58</v>
      </c>
      <c r="AG17" s="139">
        <v>3.91</v>
      </c>
      <c r="AH17" s="140">
        <v>4.41</v>
      </c>
      <c r="AI17" s="141">
        <v>4.83</v>
      </c>
      <c r="AJ17" s="139">
        <v>3.58</v>
      </c>
      <c r="AK17" s="140">
        <v>3.83</v>
      </c>
      <c r="AL17" s="141">
        <v>4.25</v>
      </c>
      <c r="AM17" s="139">
        <v>3.25</v>
      </c>
      <c r="AN17" s="140">
        <v>3.41</v>
      </c>
      <c r="AO17" s="141">
        <v>3.83</v>
      </c>
      <c r="AP17" s="139">
        <v>3.08</v>
      </c>
      <c r="AQ17" s="140">
        <v>3.08</v>
      </c>
      <c r="AR17" s="141">
        <v>3.5</v>
      </c>
      <c r="AS17" s="142"/>
      <c r="AT17" s="68">
        <f t="shared" ref="AT17:AY17" si="4">T171</f>
        <v>4.3315999999999999</v>
      </c>
      <c r="AU17" s="63">
        <f t="shared" si="4"/>
        <v>5.8309999999999995</v>
      </c>
      <c r="AV17" s="64">
        <f t="shared" si="4"/>
        <v>5.4145000000000003</v>
      </c>
      <c r="AW17" s="68">
        <f t="shared" si="4"/>
        <v>3.9150999999999998</v>
      </c>
      <c r="AX17" s="63">
        <f t="shared" si="4"/>
        <v>5.2478999999999996</v>
      </c>
      <c r="AY17" s="64">
        <f t="shared" si="4"/>
        <v>4.8314000000000004</v>
      </c>
      <c r="BB17" s="18"/>
      <c r="BH17" s="145"/>
    </row>
    <row r="18" spans="1:65" ht="11.4" hidden="1" customHeight="1">
      <c r="D18" s="78"/>
      <c r="E18" s="107"/>
      <c r="F18" s="107"/>
      <c r="G18" s="107"/>
      <c r="H18" s="107"/>
      <c r="I18" s="107"/>
      <c r="J18" s="107"/>
      <c r="K18" s="107"/>
      <c r="L18" s="107"/>
      <c r="M18" s="107"/>
      <c r="N18" s="107"/>
      <c r="O18" s="107"/>
      <c r="P18" s="107"/>
      <c r="Q18" s="107"/>
      <c r="R18" s="107"/>
      <c r="S18" s="107"/>
      <c r="T18" s="107"/>
      <c r="U18" s="107"/>
      <c r="V18" s="107"/>
      <c r="W18" s="107"/>
      <c r="X18" s="107"/>
      <c r="Y18" s="107"/>
      <c r="Z18" s="107"/>
      <c r="AA18" s="108"/>
      <c r="AB18" s="301" t="str">
        <f>C$187</f>
        <v>ICP 150</v>
      </c>
      <c r="AC18" s="302"/>
      <c r="AD18" s="139">
        <v>4.08</v>
      </c>
      <c r="AE18" s="140">
        <v>4.41</v>
      </c>
      <c r="AF18" s="141">
        <v>5</v>
      </c>
      <c r="AG18" s="139">
        <v>3.58</v>
      </c>
      <c r="AH18" s="140">
        <v>3.58</v>
      </c>
      <c r="AI18" s="141">
        <v>4.08</v>
      </c>
      <c r="AJ18" s="139">
        <v>3.08</v>
      </c>
      <c r="AK18" s="140">
        <v>3.08</v>
      </c>
      <c r="AL18" s="141">
        <v>3.5</v>
      </c>
      <c r="AM18" s="139">
        <v>2.75</v>
      </c>
      <c r="AN18" s="140">
        <v>2.75</v>
      </c>
      <c r="AO18" s="141">
        <v>3.08</v>
      </c>
      <c r="AP18" s="139">
        <v>2.5</v>
      </c>
      <c r="AQ18" s="140">
        <v>2.5</v>
      </c>
      <c r="AR18" s="141">
        <v>2.83</v>
      </c>
      <c r="AS18" s="142"/>
      <c r="AT18" s="68">
        <f t="shared" ref="AT18:AY18" si="5">T191</f>
        <v>4.0816999999999997</v>
      </c>
      <c r="AU18" s="63">
        <f t="shared" si="5"/>
        <v>5.4977999999999998</v>
      </c>
      <c r="AV18" s="64">
        <f t="shared" si="5"/>
        <v>5.0812999999999997</v>
      </c>
      <c r="AW18" s="68">
        <f t="shared" si="5"/>
        <v>3.6652</v>
      </c>
      <c r="AX18" s="63">
        <f t="shared" si="5"/>
        <v>4.9146999999999998</v>
      </c>
      <c r="AY18" s="64">
        <f t="shared" si="5"/>
        <v>4.4981999999999998</v>
      </c>
    </row>
    <row r="19" spans="1:65" ht="6" customHeight="1">
      <c r="D19" s="78"/>
      <c r="E19" s="107"/>
      <c r="F19" s="107"/>
      <c r="G19" s="107"/>
      <c r="H19" s="107"/>
      <c r="I19" s="107"/>
      <c r="J19" s="107"/>
      <c r="K19" s="107"/>
      <c r="L19" s="107"/>
      <c r="M19" s="107"/>
      <c r="N19" s="107"/>
      <c r="O19" s="107"/>
      <c r="P19" s="107"/>
      <c r="Q19" s="107"/>
      <c r="R19" s="107"/>
      <c r="S19" s="107"/>
      <c r="T19" s="107"/>
      <c r="U19" s="107"/>
      <c r="V19" s="107"/>
      <c r="W19" s="107"/>
      <c r="X19" s="107"/>
      <c r="Y19" s="107"/>
      <c r="Z19" s="107"/>
      <c r="AA19" s="108"/>
      <c r="AB19" s="146"/>
      <c r="AC19" s="147"/>
      <c r="AD19" s="148"/>
      <c r="AE19" s="148"/>
      <c r="AF19" s="148"/>
      <c r="AG19" s="148"/>
      <c r="AH19" s="148"/>
      <c r="AI19" s="148"/>
      <c r="AJ19" s="148"/>
      <c r="AK19" s="148"/>
      <c r="AL19" s="148"/>
      <c r="AM19" s="148"/>
      <c r="AN19" s="148"/>
      <c r="AO19" s="148"/>
      <c r="AP19" s="148"/>
      <c r="AQ19" s="148"/>
      <c r="AR19" s="148"/>
      <c r="AS19" s="142"/>
      <c r="AT19" s="149"/>
      <c r="AU19" s="149"/>
      <c r="AV19" s="149"/>
      <c r="AW19" s="149"/>
      <c r="AX19" s="149"/>
      <c r="AY19" s="149"/>
    </row>
    <row r="20" spans="1:65" ht="11.4" customHeight="1">
      <c r="D20" s="78"/>
      <c r="E20" s="107"/>
      <c r="F20" s="107"/>
      <c r="G20" s="107"/>
      <c r="H20" s="107"/>
      <c r="I20" s="107"/>
      <c r="J20" s="107"/>
      <c r="K20" s="107"/>
      <c r="L20" s="107"/>
      <c r="M20" s="107"/>
      <c r="N20" s="107"/>
      <c r="O20" s="107"/>
      <c r="P20" s="107"/>
      <c r="Q20" s="107"/>
      <c r="R20" s="107"/>
      <c r="S20" s="107"/>
      <c r="T20" s="107"/>
      <c r="U20" s="107"/>
      <c r="V20" s="107"/>
      <c r="W20" s="107"/>
      <c r="X20" s="107"/>
      <c r="Y20" s="107"/>
      <c r="Z20" s="107"/>
      <c r="AA20" s="108"/>
      <c r="AB20" s="150" t="s">
        <v>12</v>
      </c>
      <c r="AC20" s="151"/>
      <c r="AD20" s="152"/>
      <c r="AE20" s="152"/>
      <c r="AF20" s="152"/>
      <c r="AG20" s="152"/>
      <c r="AH20" s="153"/>
      <c r="AI20" s="154" t="s">
        <v>6</v>
      </c>
      <c r="AJ20" s="155">
        <f>B96</f>
        <v>60</v>
      </c>
      <c r="AK20" s="156"/>
      <c r="AL20" s="150"/>
      <c r="AM20" s="154" t="s">
        <v>7</v>
      </c>
      <c r="AN20" s="157">
        <f>B95</f>
        <v>1.88</v>
      </c>
      <c r="AO20" s="156"/>
      <c r="AP20" s="156"/>
      <c r="AQ20" s="154" t="s">
        <v>13</v>
      </c>
      <c r="AR20" s="157">
        <f>B97</f>
        <v>1.88</v>
      </c>
      <c r="AS20" s="158"/>
      <c r="AT20" s="110"/>
      <c r="AU20" s="110"/>
      <c r="AV20" s="110"/>
      <c r="AW20" s="110"/>
      <c r="AX20" s="110"/>
      <c r="AY20" s="110"/>
    </row>
    <row r="21" spans="1:65" ht="11.4" customHeight="1">
      <c r="D21" s="78"/>
      <c r="E21" s="107"/>
      <c r="F21" s="107"/>
      <c r="G21" s="107"/>
      <c r="H21" s="107"/>
      <c r="I21" s="107"/>
      <c r="J21" s="107"/>
      <c r="K21" s="107"/>
      <c r="L21" s="107"/>
      <c r="M21" s="107"/>
      <c r="N21" s="107"/>
      <c r="O21" s="107"/>
      <c r="P21" s="107"/>
      <c r="Q21" s="107"/>
      <c r="R21" s="107"/>
      <c r="S21" s="107"/>
      <c r="T21" s="107"/>
      <c r="U21" s="107"/>
      <c r="V21" s="107"/>
      <c r="W21" s="107"/>
      <c r="X21" s="107"/>
      <c r="Y21" s="107"/>
      <c r="Z21" s="107"/>
      <c r="AA21" s="108"/>
      <c r="AB21" s="268" t="s">
        <v>38</v>
      </c>
      <c r="AC21" s="269"/>
      <c r="AD21" s="293">
        <f>F$87</f>
        <v>20</v>
      </c>
      <c r="AE21" s="294"/>
      <c r="AF21" s="295"/>
      <c r="AG21" s="296">
        <f>I$87</f>
        <v>30</v>
      </c>
      <c r="AH21" s="294"/>
      <c r="AI21" s="297"/>
      <c r="AJ21" s="293">
        <f>L$87</f>
        <v>40</v>
      </c>
      <c r="AK21" s="298"/>
      <c r="AL21" s="299"/>
      <c r="AM21" s="296">
        <f>O$87</f>
        <v>50</v>
      </c>
      <c r="AN21" s="298"/>
      <c r="AO21" s="300"/>
      <c r="AP21" s="293">
        <f>R$87</f>
        <v>60</v>
      </c>
      <c r="AQ21" s="294"/>
      <c r="AR21" s="295"/>
      <c r="AS21" s="127"/>
      <c r="AT21" s="288">
        <f>U$87</f>
        <v>25</v>
      </c>
      <c r="AU21" s="289"/>
      <c r="AV21" s="290"/>
      <c r="AW21" s="288">
        <f>X$87</f>
        <v>35</v>
      </c>
      <c r="AX21" s="289"/>
      <c r="AY21" s="290"/>
    </row>
    <row r="22" spans="1:65" ht="11.4" customHeight="1">
      <c r="D22" s="78"/>
      <c r="E22" s="107"/>
      <c r="F22" s="107"/>
      <c r="G22" s="107"/>
      <c r="H22" s="107"/>
      <c r="I22" s="107"/>
      <c r="J22" s="107"/>
      <c r="K22" s="107"/>
      <c r="L22" s="107"/>
      <c r="M22" s="107"/>
      <c r="N22" s="107"/>
      <c r="O22" s="107"/>
      <c r="P22" s="107"/>
      <c r="Q22" s="107"/>
      <c r="R22" s="107"/>
      <c r="S22" s="107"/>
      <c r="T22" s="107"/>
      <c r="U22" s="107"/>
      <c r="V22" s="107"/>
      <c r="W22" s="107"/>
      <c r="X22" s="107"/>
      <c r="Y22" s="107"/>
      <c r="Z22" s="107"/>
      <c r="AA22" s="108"/>
      <c r="AB22" s="291" t="s">
        <v>8</v>
      </c>
      <c r="AC22" s="292"/>
      <c r="AD22" s="159">
        <v>1</v>
      </c>
      <c r="AE22" s="160">
        <v>2</v>
      </c>
      <c r="AF22" s="161">
        <v>3</v>
      </c>
      <c r="AG22" s="162">
        <v>1</v>
      </c>
      <c r="AH22" s="160">
        <v>2</v>
      </c>
      <c r="AI22" s="163">
        <v>3</v>
      </c>
      <c r="AJ22" s="159">
        <v>1</v>
      </c>
      <c r="AK22" s="160">
        <v>2</v>
      </c>
      <c r="AL22" s="161">
        <v>3</v>
      </c>
      <c r="AM22" s="162">
        <v>1</v>
      </c>
      <c r="AN22" s="160">
        <v>2</v>
      </c>
      <c r="AO22" s="163">
        <v>3</v>
      </c>
      <c r="AP22" s="159">
        <v>1</v>
      </c>
      <c r="AQ22" s="160">
        <v>2</v>
      </c>
      <c r="AR22" s="161">
        <v>3</v>
      </c>
      <c r="AS22" s="133"/>
      <c r="AT22" s="65">
        <v>1</v>
      </c>
      <c r="AU22" s="17">
        <v>2</v>
      </c>
      <c r="AV22" s="66">
        <v>3</v>
      </c>
      <c r="AW22" s="65">
        <v>1</v>
      </c>
      <c r="AX22" s="17">
        <v>2</v>
      </c>
      <c r="AY22" s="66">
        <v>3</v>
      </c>
    </row>
    <row r="23" spans="1:65" ht="11.4" customHeight="1">
      <c r="D23" s="78"/>
      <c r="E23" s="107"/>
      <c r="F23" s="107"/>
      <c r="G23" s="107"/>
      <c r="H23" s="107"/>
      <c r="I23" s="107"/>
      <c r="J23" s="107"/>
      <c r="K23" s="107"/>
      <c r="L23" s="107"/>
      <c r="M23" s="107"/>
      <c r="N23" s="107"/>
      <c r="O23" s="107"/>
      <c r="P23" s="107"/>
      <c r="Q23" s="107"/>
      <c r="R23" s="107"/>
      <c r="S23" s="107"/>
      <c r="T23" s="107"/>
      <c r="U23" s="107"/>
      <c r="V23" s="107"/>
      <c r="W23" s="107"/>
      <c r="X23" s="107"/>
      <c r="Y23" s="107"/>
      <c r="Z23" s="107"/>
      <c r="AA23" s="108"/>
      <c r="AB23" s="337" t="str">
        <f>C$87</f>
        <v>ICP 450</v>
      </c>
      <c r="AC23" s="338"/>
      <c r="AD23" s="134">
        <v>6.08</v>
      </c>
      <c r="AE23" s="135">
        <v>8.16</v>
      </c>
      <c r="AF23" s="136">
        <v>7.5</v>
      </c>
      <c r="AG23" s="134">
        <v>5.25</v>
      </c>
      <c r="AH23" s="135">
        <v>7.08</v>
      </c>
      <c r="AI23" s="136">
        <v>6.5</v>
      </c>
      <c r="AJ23" s="134">
        <v>4.83</v>
      </c>
      <c r="AK23" s="135">
        <v>6.41</v>
      </c>
      <c r="AL23" s="136">
        <v>5.83</v>
      </c>
      <c r="AM23" s="134">
        <v>4.41</v>
      </c>
      <c r="AN23" s="135">
        <v>6</v>
      </c>
      <c r="AO23" s="136">
        <v>5.5</v>
      </c>
      <c r="AP23" s="134">
        <v>4.16</v>
      </c>
      <c r="AQ23" s="135">
        <v>5.58</v>
      </c>
      <c r="AR23" s="136">
        <v>5.16</v>
      </c>
      <c r="AS23" s="137"/>
      <c r="AT23" s="67">
        <f t="shared" ref="AT23:AY23" si="6">T98</f>
        <v>5.8331</v>
      </c>
      <c r="AU23" s="61">
        <f t="shared" si="6"/>
        <v>7.8330200000000003</v>
      </c>
      <c r="AV23" s="62">
        <f t="shared" si="6"/>
        <v>7.2470999999999997</v>
      </c>
      <c r="AW23" s="67">
        <f t="shared" si="6"/>
        <v>5.1664599999999998</v>
      </c>
      <c r="AX23" s="61">
        <f t="shared" si="6"/>
        <v>6.9997199999999999</v>
      </c>
      <c r="AY23" s="62">
        <f t="shared" si="6"/>
        <v>6.4141000000000004</v>
      </c>
    </row>
    <row r="24" spans="1:65" ht="11.4" hidden="1" customHeight="1">
      <c r="D24" s="78"/>
      <c r="E24" s="107"/>
      <c r="F24" s="107"/>
      <c r="G24" s="107"/>
      <c r="H24" s="107"/>
      <c r="I24" s="107"/>
      <c r="J24" s="107"/>
      <c r="K24" s="107"/>
      <c r="L24" s="107"/>
      <c r="M24" s="107"/>
      <c r="N24" s="107"/>
      <c r="O24" s="107"/>
      <c r="P24" s="107"/>
      <c r="Q24" s="107"/>
      <c r="R24" s="107"/>
      <c r="S24" s="107"/>
      <c r="T24" s="107"/>
      <c r="U24" s="107"/>
      <c r="V24" s="107"/>
      <c r="W24" s="107"/>
      <c r="X24" s="107"/>
      <c r="Y24" s="107"/>
      <c r="Z24" s="107"/>
      <c r="AA24" s="108"/>
      <c r="AB24" s="222"/>
      <c r="AC24" s="138" t="str">
        <f>C$107</f>
        <v>AHR 400</v>
      </c>
      <c r="AD24" s="139">
        <v>5.83</v>
      </c>
      <c r="AE24" s="140">
        <v>7.83</v>
      </c>
      <c r="AF24" s="141">
        <v>7.16</v>
      </c>
      <c r="AG24" s="139">
        <v>5.08</v>
      </c>
      <c r="AH24" s="140">
        <v>6.83</v>
      </c>
      <c r="AI24" s="141">
        <v>6.25</v>
      </c>
      <c r="AJ24" s="139">
        <v>4.58</v>
      </c>
      <c r="AK24" s="140">
        <v>5.91</v>
      </c>
      <c r="AL24" s="141">
        <v>5.66</v>
      </c>
      <c r="AM24" s="139">
        <v>4.25</v>
      </c>
      <c r="AN24" s="140">
        <v>4.75</v>
      </c>
      <c r="AO24" s="141">
        <v>5.25</v>
      </c>
      <c r="AP24" s="139">
        <v>4</v>
      </c>
      <c r="AQ24" s="140">
        <v>3.91</v>
      </c>
      <c r="AR24" s="141">
        <v>4.5</v>
      </c>
      <c r="AS24" s="142"/>
      <c r="AT24" s="68">
        <f t="shared" ref="AT24:AY24" si="7">T118</f>
        <v>5.6664399999999997</v>
      </c>
      <c r="AU24" s="63">
        <f t="shared" si="7"/>
        <v>7.5830299999999999</v>
      </c>
      <c r="AV24" s="64">
        <f t="shared" si="7"/>
        <v>6.9972000000000003</v>
      </c>
      <c r="AW24" s="68">
        <f t="shared" si="7"/>
        <v>5.0831299999999997</v>
      </c>
      <c r="AX24" s="63">
        <f t="shared" si="7"/>
        <v>6.7497300000000005</v>
      </c>
      <c r="AY24" s="64">
        <f t="shared" si="7"/>
        <v>6.2474999999999996</v>
      </c>
      <c r="BB24" s="18"/>
      <c r="BH24" s="19"/>
    </row>
    <row r="25" spans="1:65" ht="11.4" hidden="1" customHeight="1">
      <c r="D25" s="78"/>
      <c r="E25" s="107"/>
      <c r="F25" s="107"/>
      <c r="G25" s="107"/>
      <c r="H25" s="107"/>
      <c r="I25" s="107"/>
      <c r="J25" s="107"/>
      <c r="K25" s="107"/>
      <c r="L25" s="107"/>
      <c r="M25" s="107"/>
      <c r="N25" s="107"/>
      <c r="O25" s="107"/>
      <c r="P25" s="107"/>
      <c r="Q25" s="107"/>
      <c r="R25" s="107"/>
      <c r="S25" s="107"/>
      <c r="T25" s="107"/>
      <c r="U25" s="107"/>
      <c r="V25" s="107"/>
      <c r="W25" s="107"/>
      <c r="X25" s="107"/>
      <c r="Y25" s="107"/>
      <c r="Z25" s="107"/>
      <c r="AA25" s="108"/>
      <c r="AB25" s="323" t="str">
        <f>C$127</f>
        <v>ICP 300</v>
      </c>
      <c r="AC25" s="324"/>
      <c r="AD25" s="139">
        <v>5.33</v>
      </c>
      <c r="AE25" s="140">
        <v>7.25</v>
      </c>
      <c r="AF25" s="141">
        <v>6.66</v>
      </c>
      <c r="AG25" s="139">
        <v>4.66</v>
      </c>
      <c r="AH25" s="140">
        <v>6.33</v>
      </c>
      <c r="AI25" s="141">
        <v>5.83</v>
      </c>
      <c r="AJ25" s="139">
        <v>4.25</v>
      </c>
      <c r="AK25" s="140">
        <v>5</v>
      </c>
      <c r="AL25" s="141">
        <v>5.25</v>
      </c>
      <c r="AM25" s="139">
        <v>3.91</v>
      </c>
      <c r="AN25" s="140">
        <v>4</v>
      </c>
      <c r="AO25" s="141">
        <v>4.58</v>
      </c>
      <c r="AP25" s="139">
        <v>3.75</v>
      </c>
      <c r="AQ25" s="140">
        <v>3.33</v>
      </c>
      <c r="AR25" s="141">
        <v>3.75</v>
      </c>
      <c r="AS25" s="142"/>
      <c r="AT25" s="68">
        <f t="shared" ref="AT25:AY25" si="8">T138</f>
        <v>4.9998000000000005</v>
      </c>
      <c r="AU25" s="63">
        <f t="shared" si="8"/>
        <v>6.6664000000000003</v>
      </c>
      <c r="AV25" s="64">
        <f t="shared" si="8"/>
        <v>6.1642000000000001</v>
      </c>
      <c r="AW25" s="68">
        <f t="shared" si="8"/>
        <v>4.4164900000000005</v>
      </c>
      <c r="AX25" s="63">
        <f t="shared" si="8"/>
        <v>5.9997600000000002</v>
      </c>
      <c r="AY25" s="64">
        <f t="shared" si="8"/>
        <v>5.4977999999999998</v>
      </c>
    </row>
    <row r="26" spans="1:65" ht="11.4" hidden="1" customHeight="1">
      <c r="D26" s="78"/>
      <c r="E26" s="107"/>
      <c r="F26" s="107"/>
      <c r="G26" s="107"/>
      <c r="H26" s="107"/>
      <c r="I26" s="107"/>
      <c r="J26" s="107"/>
      <c r="K26" s="107"/>
      <c r="L26" s="107"/>
      <c r="M26" s="107"/>
      <c r="N26" s="107"/>
      <c r="O26" s="107"/>
      <c r="P26" s="107"/>
      <c r="Q26" s="107"/>
      <c r="R26" s="107"/>
      <c r="S26" s="107"/>
      <c r="T26" s="107"/>
      <c r="U26" s="107"/>
      <c r="V26" s="107"/>
      <c r="W26" s="107"/>
      <c r="X26" s="107"/>
      <c r="Y26" s="107"/>
      <c r="Z26" s="107"/>
      <c r="AA26" s="108"/>
      <c r="AB26" s="222"/>
      <c r="AC26" s="138" t="str">
        <f>C$147</f>
        <v>AHR 250</v>
      </c>
      <c r="AD26" s="139">
        <v>4.91</v>
      </c>
      <c r="AE26" s="140">
        <v>6.58</v>
      </c>
      <c r="AF26" s="141">
        <v>6.08</v>
      </c>
      <c r="AG26" s="139">
        <v>4.25</v>
      </c>
      <c r="AH26" s="140">
        <v>5.58</v>
      </c>
      <c r="AI26" s="141">
        <v>5.33</v>
      </c>
      <c r="AJ26" s="139">
        <v>3.91</v>
      </c>
      <c r="AK26" s="140">
        <v>4.25</v>
      </c>
      <c r="AL26" s="141">
        <v>4.83</v>
      </c>
      <c r="AM26" s="139">
        <v>3.58</v>
      </c>
      <c r="AN26" s="140">
        <v>3.33</v>
      </c>
      <c r="AO26" s="141">
        <v>3.83</v>
      </c>
      <c r="AP26" s="139">
        <v>3.41</v>
      </c>
      <c r="AQ26" s="140">
        <v>2.83</v>
      </c>
      <c r="AR26" s="141">
        <v>3.16</v>
      </c>
      <c r="AS26" s="142"/>
      <c r="AT26" s="68">
        <f t="shared" ref="AT26:AY26" si="9">T158</f>
        <v>4.8331400000000002</v>
      </c>
      <c r="AU26" s="63">
        <f t="shared" si="9"/>
        <v>6.4164099999999999</v>
      </c>
      <c r="AV26" s="64">
        <f t="shared" si="9"/>
        <v>5.9142999999999999</v>
      </c>
      <c r="AW26" s="68">
        <f t="shared" si="9"/>
        <v>4.2498300000000002</v>
      </c>
      <c r="AX26" s="63">
        <f t="shared" si="9"/>
        <v>5.7497699999999998</v>
      </c>
      <c r="AY26" s="64">
        <f t="shared" si="9"/>
        <v>5.3311999999999999</v>
      </c>
    </row>
    <row r="27" spans="1:65" ht="11.4" hidden="1" customHeight="1">
      <c r="D27" s="78"/>
      <c r="E27" s="107"/>
      <c r="F27" s="107"/>
      <c r="G27" s="107"/>
      <c r="H27" s="107"/>
      <c r="I27" s="107"/>
      <c r="J27" s="107"/>
      <c r="K27" s="107"/>
      <c r="L27" s="107"/>
      <c r="M27" s="107"/>
      <c r="N27" s="107"/>
      <c r="O27" s="107"/>
      <c r="P27" s="107"/>
      <c r="Q27" s="107"/>
      <c r="R27" s="107"/>
      <c r="S27" s="107"/>
      <c r="T27" s="107"/>
      <c r="U27" s="107"/>
      <c r="V27" s="107"/>
      <c r="W27" s="107"/>
      <c r="X27" s="107"/>
      <c r="Y27" s="107"/>
      <c r="Z27" s="107"/>
      <c r="AA27" s="108"/>
      <c r="AB27" s="222"/>
      <c r="AC27" s="138" t="str">
        <f>C$167</f>
        <v>AHR 200</v>
      </c>
      <c r="AD27" s="139">
        <v>4.5</v>
      </c>
      <c r="AE27" s="140">
        <v>6</v>
      </c>
      <c r="AF27" s="141">
        <v>5.58</v>
      </c>
      <c r="AG27" s="139">
        <v>3.91</v>
      </c>
      <c r="AH27" s="140">
        <v>4.66</v>
      </c>
      <c r="AI27" s="141">
        <v>4.83</v>
      </c>
      <c r="AJ27" s="139">
        <v>3.58</v>
      </c>
      <c r="AK27" s="140">
        <v>3.5</v>
      </c>
      <c r="AL27" s="141">
        <v>3.91</v>
      </c>
      <c r="AM27" s="139">
        <v>3.25</v>
      </c>
      <c r="AN27" s="140">
        <v>2.75</v>
      </c>
      <c r="AO27" s="141">
        <v>3.16</v>
      </c>
      <c r="AP27" s="139">
        <v>3.08</v>
      </c>
      <c r="AQ27" s="140">
        <v>2.33</v>
      </c>
      <c r="AR27" s="141">
        <v>2.58</v>
      </c>
      <c r="AS27" s="142"/>
      <c r="AT27" s="68">
        <f t="shared" ref="AT27:AY27" si="10">T178</f>
        <v>4.3331600000000003</v>
      </c>
      <c r="AU27" s="63">
        <f t="shared" si="10"/>
        <v>5.8331</v>
      </c>
      <c r="AV27" s="64">
        <f t="shared" si="10"/>
        <v>5.4145000000000003</v>
      </c>
      <c r="AW27" s="68">
        <f t="shared" si="10"/>
        <v>3.9165100000000002</v>
      </c>
      <c r="AX27" s="63">
        <f t="shared" si="10"/>
        <v>5.24979</v>
      </c>
      <c r="AY27" s="64">
        <f t="shared" si="10"/>
        <v>4.8314000000000004</v>
      </c>
    </row>
    <row r="28" spans="1:65" ht="11.4" hidden="1" customHeight="1">
      <c r="D28" s="78"/>
      <c r="E28" s="107"/>
      <c r="F28" s="107"/>
      <c r="G28" s="107"/>
      <c r="H28" s="107"/>
      <c r="I28" s="107"/>
      <c r="J28" s="107"/>
      <c r="K28" s="107"/>
      <c r="L28" s="107"/>
      <c r="M28" s="107"/>
      <c r="N28" s="107"/>
      <c r="O28" s="107"/>
      <c r="P28" s="107"/>
      <c r="Q28" s="107"/>
      <c r="R28" s="107"/>
      <c r="S28" s="107"/>
      <c r="T28" s="107"/>
      <c r="U28" s="107"/>
      <c r="V28" s="107"/>
      <c r="W28" s="107"/>
      <c r="X28" s="107"/>
      <c r="Y28" s="107"/>
      <c r="Z28" s="107"/>
      <c r="AA28" s="108"/>
      <c r="AB28" s="301" t="str">
        <f>C$187</f>
        <v>ICP 150</v>
      </c>
      <c r="AC28" s="302"/>
      <c r="AD28" s="139">
        <v>4.08</v>
      </c>
      <c r="AE28" s="140">
        <v>5.08</v>
      </c>
      <c r="AF28" s="141">
        <v>5.08</v>
      </c>
      <c r="AG28" s="139">
        <v>3.58</v>
      </c>
      <c r="AH28" s="140">
        <v>4.08</v>
      </c>
      <c r="AI28" s="141">
        <v>4.41</v>
      </c>
      <c r="AJ28" s="139">
        <v>3.25</v>
      </c>
      <c r="AK28" s="140">
        <v>3.08</v>
      </c>
      <c r="AL28" s="141">
        <v>3.5</v>
      </c>
      <c r="AM28" s="139">
        <v>3</v>
      </c>
      <c r="AN28" s="140">
        <v>2.41</v>
      </c>
      <c r="AO28" s="141">
        <v>2.75</v>
      </c>
      <c r="AP28" s="139">
        <v>2.83</v>
      </c>
      <c r="AQ28" s="140">
        <v>2</v>
      </c>
      <c r="AR28" s="141">
        <v>2.33</v>
      </c>
      <c r="AS28" s="142"/>
      <c r="AT28" s="68">
        <f t="shared" ref="AT28:AY28" si="11">T198</f>
        <v>4.08317</v>
      </c>
      <c r="AU28" s="63">
        <f t="shared" si="11"/>
        <v>5.4997800000000003</v>
      </c>
      <c r="AV28" s="64">
        <f t="shared" si="11"/>
        <v>5.0812999999999997</v>
      </c>
      <c r="AW28" s="68">
        <f t="shared" si="11"/>
        <v>3.6665200000000002</v>
      </c>
      <c r="AX28" s="63">
        <f t="shared" si="11"/>
        <v>4.9164700000000003</v>
      </c>
      <c r="AY28" s="64">
        <f t="shared" si="11"/>
        <v>4.4981999999999998</v>
      </c>
    </row>
    <row r="29" spans="1:65" ht="6" customHeight="1">
      <c r="D29" s="78"/>
      <c r="E29" s="107"/>
      <c r="F29" s="107"/>
      <c r="G29" s="107"/>
      <c r="H29" s="107"/>
      <c r="I29" s="107"/>
      <c r="J29" s="107"/>
      <c r="K29" s="107"/>
      <c r="L29" s="107"/>
      <c r="M29" s="107"/>
      <c r="N29" s="107"/>
      <c r="O29" s="107"/>
      <c r="P29" s="107"/>
      <c r="Q29" s="107"/>
      <c r="R29" s="107"/>
      <c r="S29" s="107"/>
      <c r="T29" s="107"/>
      <c r="U29" s="107"/>
      <c r="V29" s="107"/>
      <c r="W29" s="107"/>
      <c r="X29" s="107"/>
      <c r="Y29" s="107"/>
      <c r="Z29" s="107"/>
      <c r="AA29" s="108"/>
      <c r="AB29" s="146"/>
      <c r="AC29" s="147"/>
      <c r="AD29" s="148"/>
      <c r="AE29" s="148"/>
      <c r="AF29" s="148"/>
      <c r="AG29" s="148"/>
      <c r="AH29" s="148"/>
      <c r="AI29" s="148"/>
      <c r="AJ29" s="148"/>
      <c r="AK29" s="148"/>
      <c r="AL29" s="148"/>
      <c r="AM29" s="148"/>
      <c r="AN29" s="164"/>
      <c r="AO29" s="164"/>
      <c r="AP29" s="164"/>
      <c r="AQ29" s="164"/>
      <c r="AR29" s="164"/>
      <c r="AS29" s="142"/>
      <c r="AT29" s="69"/>
      <c r="AU29" s="69"/>
      <c r="AV29" s="69"/>
      <c r="AW29" s="69"/>
      <c r="AX29" s="69"/>
      <c r="AY29" s="69"/>
      <c r="BA29" s="8"/>
      <c r="BG29" s="8"/>
      <c r="BH29" s="8"/>
      <c r="BI29" s="8"/>
      <c r="BJ29" s="8"/>
      <c r="BK29" s="8"/>
      <c r="BL29" s="8"/>
      <c r="BM29" s="8"/>
    </row>
    <row r="30" spans="1:65" ht="11.4" customHeight="1">
      <c r="D30" s="78"/>
      <c r="E30" s="107"/>
      <c r="F30" s="107"/>
      <c r="G30" s="107"/>
      <c r="H30" s="107"/>
      <c r="I30" s="107"/>
      <c r="J30" s="107"/>
      <c r="K30" s="107"/>
      <c r="L30" s="107"/>
      <c r="M30" s="107"/>
      <c r="N30" s="107"/>
      <c r="O30" s="107"/>
      <c r="P30" s="107"/>
      <c r="Q30" s="107"/>
      <c r="R30" s="107"/>
      <c r="S30" s="107"/>
      <c r="T30" s="107"/>
      <c r="U30" s="107"/>
      <c r="V30" s="107"/>
      <c r="W30" s="107"/>
      <c r="X30" s="107"/>
      <c r="Y30" s="107"/>
      <c r="Z30" s="107"/>
      <c r="AA30" s="108"/>
      <c r="AB30" s="150" t="s">
        <v>30</v>
      </c>
      <c r="AC30" s="151"/>
      <c r="AD30" s="153"/>
      <c r="AE30" s="153"/>
      <c r="AF30" s="153"/>
      <c r="AG30" s="153"/>
      <c r="AH30" s="156"/>
      <c r="AI30" s="154" t="s">
        <v>6</v>
      </c>
      <c r="AJ30" s="155">
        <f>B103</f>
        <v>30</v>
      </c>
      <c r="AK30" s="156"/>
      <c r="AL30" s="156"/>
      <c r="AM30" s="154" t="s">
        <v>7</v>
      </c>
      <c r="AN30" s="157">
        <f>B102</f>
        <v>1.88</v>
      </c>
      <c r="AO30" s="156"/>
      <c r="AP30" s="156"/>
      <c r="AQ30" s="154" t="s">
        <v>13</v>
      </c>
      <c r="AR30" s="157">
        <f>B104</f>
        <v>1.88</v>
      </c>
      <c r="AS30" s="158"/>
      <c r="AT30" s="165"/>
      <c r="AU30" s="23"/>
      <c r="AV30" s="110"/>
      <c r="AW30" s="110"/>
      <c r="AX30" s="110"/>
      <c r="AY30" s="110"/>
      <c r="BA30" s="8"/>
      <c r="BG30" s="8"/>
      <c r="BH30" s="8"/>
      <c r="BI30" s="8"/>
      <c r="BJ30" s="8"/>
      <c r="BK30" s="8"/>
      <c r="BL30" s="8"/>
      <c r="BM30" s="8"/>
    </row>
    <row r="31" spans="1:65" ht="11.4" customHeight="1">
      <c r="D31" s="78"/>
      <c r="E31" s="107"/>
      <c r="F31" s="107"/>
      <c r="G31" s="107"/>
      <c r="H31" s="107"/>
      <c r="I31" s="107"/>
      <c r="J31" s="107"/>
      <c r="K31" s="107"/>
      <c r="L31" s="107"/>
      <c r="M31" s="107"/>
      <c r="N31" s="107"/>
      <c r="O31" s="107"/>
      <c r="P31" s="107"/>
      <c r="Q31" s="107"/>
      <c r="R31" s="107"/>
      <c r="S31" s="107"/>
      <c r="T31" s="107"/>
      <c r="U31" s="107"/>
      <c r="V31" s="107"/>
      <c r="W31" s="107"/>
      <c r="X31" s="107"/>
      <c r="Y31" s="107"/>
      <c r="Z31" s="107"/>
      <c r="AA31" s="108"/>
      <c r="AB31" s="268" t="s">
        <v>38</v>
      </c>
      <c r="AC31" s="269"/>
      <c r="AD31" s="293">
        <f>F$100</f>
        <v>20</v>
      </c>
      <c r="AE31" s="294"/>
      <c r="AF31" s="295"/>
      <c r="AG31" s="293">
        <f>I$100</f>
        <v>30</v>
      </c>
      <c r="AH31" s="294"/>
      <c r="AI31" s="295"/>
      <c r="AJ31" s="293">
        <f>L$100</f>
        <v>40</v>
      </c>
      <c r="AK31" s="294"/>
      <c r="AL31" s="295"/>
      <c r="AM31" s="293">
        <f>O$100</f>
        <v>50</v>
      </c>
      <c r="AN31" s="294"/>
      <c r="AO31" s="295"/>
      <c r="AP31" s="293">
        <f>R$100</f>
        <v>60</v>
      </c>
      <c r="AQ31" s="294"/>
      <c r="AR31" s="295"/>
      <c r="AS31" s="127"/>
      <c r="AT31" s="288">
        <f>U$100</f>
        <v>25</v>
      </c>
      <c r="AU31" s="289"/>
      <c r="AV31" s="290"/>
      <c r="AW31" s="288">
        <f>X$100</f>
        <v>35</v>
      </c>
      <c r="AX31" s="289"/>
      <c r="AY31" s="290"/>
      <c r="BA31" s="8"/>
      <c r="BG31" s="8"/>
      <c r="BH31" s="8"/>
      <c r="BI31" s="8"/>
      <c r="BJ31" s="8"/>
      <c r="BK31" s="8"/>
      <c r="BL31" s="8"/>
      <c r="BM31" s="8"/>
    </row>
    <row r="32" spans="1:65" s="8" customFormat="1" ht="11.4" customHeight="1">
      <c r="A32" s="106"/>
      <c r="B32" s="106"/>
      <c r="C32" s="106"/>
      <c r="D32" s="78"/>
      <c r="E32" s="107"/>
      <c r="F32" s="107"/>
      <c r="G32" s="107"/>
      <c r="H32" s="107"/>
      <c r="I32" s="107"/>
      <c r="J32" s="107"/>
      <c r="K32" s="107"/>
      <c r="L32" s="107"/>
      <c r="M32" s="107"/>
      <c r="N32" s="107"/>
      <c r="O32" s="107"/>
      <c r="P32" s="107"/>
      <c r="Q32" s="107"/>
      <c r="R32" s="107"/>
      <c r="S32" s="107"/>
      <c r="T32" s="107"/>
      <c r="U32" s="107"/>
      <c r="V32" s="107"/>
      <c r="W32" s="107"/>
      <c r="X32" s="107"/>
      <c r="Y32" s="107"/>
      <c r="Z32" s="107"/>
      <c r="AA32" s="108"/>
      <c r="AB32" s="291" t="s">
        <v>8</v>
      </c>
      <c r="AC32" s="292"/>
      <c r="AD32" s="159">
        <v>1</v>
      </c>
      <c r="AE32" s="160">
        <v>2</v>
      </c>
      <c r="AF32" s="161">
        <v>3</v>
      </c>
      <c r="AG32" s="162">
        <v>1</v>
      </c>
      <c r="AH32" s="160">
        <v>2</v>
      </c>
      <c r="AI32" s="163">
        <v>3</v>
      </c>
      <c r="AJ32" s="159">
        <v>1</v>
      </c>
      <c r="AK32" s="160">
        <v>2</v>
      </c>
      <c r="AL32" s="161">
        <v>3</v>
      </c>
      <c r="AM32" s="162">
        <v>1</v>
      </c>
      <c r="AN32" s="160">
        <v>2</v>
      </c>
      <c r="AO32" s="163">
        <v>3</v>
      </c>
      <c r="AP32" s="159">
        <v>1</v>
      </c>
      <c r="AQ32" s="160">
        <v>2</v>
      </c>
      <c r="AR32" s="161">
        <v>3</v>
      </c>
      <c r="AS32" s="133"/>
      <c r="AT32" s="65">
        <v>1</v>
      </c>
      <c r="AU32" s="17">
        <v>2</v>
      </c>
      <c r="AV32" s="66">
        <v>3</v>
      </c>
      <c r="AW32" s="65">
        <v>1</v>
      </c>
      <c r="AX32" s="17">
        <v>2</v>
      </c>
      <c r="AY32" s="66">
        <v>3</v>
      </c>
    </row>
    <row r="33" spans="1:65" s="8" customFormat="1" ht="11.4" customHeight="1">
      <c r="A33" s="106"/>
      <c r="B33" s="106"/>
      <c r="C33" s="106"/>
      <c r="D33" s="78"/>
      <c r="E33" s="107"/>
      <c r="F33" s="107"/>
      <c r="G33" s="107"/>
      <c r="H33" s="107"/>
      <c r="I33" s="107"/>
      <c r="J33" s="107"/>
      <c r="K33" s="107"/>
      <c r="L33" s="107"/>
      <c r="M33" s="107"/>
      <c r="N33" s="107"/>
      <c r="O33" s="107"/>
      <c r="P33" s="107"/>
      <c r="Q33" s="107"/>
      <c r="R33" s="107"/>
      <c r="S33" s="107"/>
      <c r="T33" s="107"/>
      <c r="U33" s="107"/>
      <c r="V33" s="107"/>
      <c r="W33" s="107"/>
      <c r="X33" s="107"/>
      <c r="Y33" s="107"/>
      <c r="Z33" s="107"/>
      <c r="AA33" s="108"/>
      <c r="AB33" s="321" t="str">
        <f>C$87</f>
        <v>ICP 450</v>
      </c>
      <c r="AC33" s="322"/>
      <c r="AD33" s="231">
        <v>7.66</v>
      </c>
      <c r="AE33" s="232">
        <v>10.25</v>
      </c>
      <c r="AF33" s="233">
        <v>9.41</v>
      </c>
      <c r="AG33" s="231">
        <v>6.66</v>
      </c>
      <c r="AH33" s="232">
        <v>8.75</v>
      </c>
      <c r="AI33" s="233">
        <v>8.25</v>
      </c>
      <c r="AJ33" s="231">
        <v>6.08</v>
      </c>
      <c r="AK33" s="232">
        <v>7.58</v>
      </c>
      <c r="AL33" s="233">
        <v>7.5</v>
      </c>
      <c r="AM33" s="231">
        <v>5.58</v>
      </c>
      <c r="AN33" s="232">
        <v>6.75</v>
      </c>
      <c r="AO33" s="233">
        <v>6.91</v>
      </c>
      <c r="AP33" s="231">
        <v>5.25</v>
      </c>
      <c r="AQ33" s="232">
        <v>6.17</v>
      </c>
      <c r="AR33" s="233">
        <v>6.5</v>
      </c>
      <c r="AS33" s="137"/>
      <c r="AT33" s="67">
        <f t="shared" ref="AT33:AY33" si="12">T105</f>
        <v>7.3330400000000004</v>
      </c>
      <c r="AU33" s="61">
        <f t="shared" si="12"/>
        <v>9.8329400000000007</v>
      </c>
      <c r="AV33" s="62">
        <f t="shared" si="12"/>
        <v>9.0797000000000008</v>
      </c>
      <c r="AW33" s="67">
        <f t="shared" si="12"/>
        <v>6.5830700000000002</v>
      </c>
      <c r="AX33" s="61">
        <f t="shared" si="12"/>
        <v>8.8329800000000009</v>
      </c>
      <c r="AY33" s="62">
        <f t="shared" si="12"/>
        <v>8.1633999999999993</v>
      </c>
    </row>
    <row r="34" spans="1:65" s="8" customFormat="1" ht="11.4" hidden="1" customHeight="1">
      <c r="A34" s="106"/>
      <c r="B34" s="106"/>
      <c r="C34" s="106"/>
      <c r="D34" s="78"/>
      <c r="E34" s="107"/>
      <c r="F34" s="107"/>
      <c r="G34" s="107"/>
      <c r="H34" s="107"/>
      <c r="I34" s="107"/>
      <c r="J34" s="107"/>
      <c r="K34" s="107"/>
      <c r="L34" s="107"/>
      <c r="M34" s="107"/>
      <c r="N34" s="107"/>
      <c r="O34" s="107"/>
      <c r="P34" s="107"/>
      <c r="Q34" s="107"/>
      <c r="R34" s="107"/>
      <c r="S34" s="107"/>
      <c r="T34" s="107"/>
      <c r="U34" s="107"/>
      <c r="V34" s="107"/>
      <c r="W34" s="107"/>
      <c r="X34" s="107"/>
      <c r="Y34" s="107"/>
      <c r="Z34" s="107"/>
      <c r="AA34" s="108"/>
      <c r="AB34" s="226"/>
      <c r="AC34" s="227" t="str">
        <f>C$107</f>
        <v>AHR 400</v>
      </c>
      <c r="AD34" s="228">
        <v>7.33</v>
      </c>
      <c r="AE34" s="229">
        <v>9.83</v>
      </c>
      <c r="AF34" s="230">
        <v>9.08</v>
      </c>
      <c r="AG34" s="228">
        <v>6.41</v>
      </c>
      <c r="AH34" s="229">
        <v>7.91</v>
      </c>
      <c r="AI34" s="230">
        <v>7.91</v>
      </c>
      <c r="AJ34" s="228">
        <v>5.83</v>
      </c>
      <c r="AK34" s="229">
        <v>5.91</v>
      </c>
      <c r="AL34" s="230">
        <v>6.75</v>
      </c>
      <c r="AM34" s="228">
        <v>5.41</v>
      </c>
      <c r="AN34" s="229">
        <v>4.75</v>
      </c>
      <c r="AO34" s="230">
        <v>5.41</v>
      </c>
      <c r="AP34" s="228">
        <v>5.08</v>
      </c>
      <c r="AQ34" s="229">
        <v>3.91</v>
      </c>
      <c r="AR34" s="230">
        <v>4.5</v>
      </c>
      <c r="AS34" s="142"/>
      <c r="AT34" s="68">
        <f t="shared" ref="AT34:AY34" si="13">T125</f>
        <v>7.1663800000000002</v>
      </c>
      <c r="AU34" s="63">
        <f t="shared" si="13"/>
        <v>9.5829500000000003</v>
      </c>
      <c r="AV34" s="64">
        <f t="shared" si="13"/>
        <v>8.8298000000000005</v>
      </c>
      <c r="AW34" s="68">
        <f t="shared" si="13"/>
        <v>6.4164099999999999</v>
      </c>
      <c r="AX34" s="63">
        <f t="shared" si="13"/>
        <v>8.5829900000000006</v>
      </c>
      <c r="AY34" s="64">
        <f t="shared" si="13"/>
        <v>7.9135</v>
      </c>
    </row>
    <row r="35" spans="1:65" s="8" customFormat="1" ht="11.4" hidden="1" customHeight="1">
      <c r="A35" s="106"/>
      <c r="B35" s="106"/>
      <c r="C35" s="106"/>
      <c r="D35" s="78"/>
      <c r="E35" s="107"/>
      <c r="F35" s="107"/>
      <c r="G35" s="107"/>
      <c r="H35" s="107"/>
      <c r="I35" s="107"/>
      <c r="J35" s="107"/>
      <c r="K35" s="107"/>
      <c r="L35" s="107"/>
      <c r="M35" s="107"/>
      <c r="N35" s="107"/>
      <c r="O35" s="107"/>
      <c r="P35" s="107"/>
      <c r="Q35" s="107"/>
      <c r="R35" s="107"/>
      <c r="S35" s="107"/>
      <c r="T35" s="107"/>
      <c r="U35" s="107"/>
      <c r="V35" s="107"/>
      <c r="W35" s="107"/>
      <c r="X35" s="107"/>
      <c r="Y35" s="107"/>
      <c r="Z35" s="107"/>
      <c r="AA35" s="108"/>
      <c r="AB35" s="323" t="str">
        <f>C$127</f>
        <v>ICP 300</v>
      </c>
      <c r="AC35" s="324"/>
      <c r="AD35" s="139">
        <v>6.75</v>
      </c>
      <c r="AE35" s="140">
        <v>8.08</v>
      </c>
      <c r="AF35" s="141">
        <v>8.41</v>
      </c>
      <c r="AG35" s="139">
        <v>5.91</v>
      </c>
      <c r="AH35" s="140">
        <v>6.58</v>
      </c>
      <c r="AI35" s="141">
        <v>7.33</v>
      </c>
      <c r="AJ35" s="139">
        <v>5.33</v>
      </c>
      <c r="AK35" s="140">
        <v>5</v>
      </c>
      <c r="AL35" s="141">
        <v>5.66</v>
      </c>
      <c r="AM35" s="139">
        <v>5</v>
      </c>
      <c r="AN35" s="140">
        <v>4</v>
      </c>
      <c r="AO35" s="141">
        <v>4.58</v>
      </c>
      <c r="AP35" s="139">
        <v>4.66</v>
      </c>
      <c r="AQ35" s="140">
        <v>3.33</v>
      </c>
      <c r="AR35" s="141">
        <v>3.75</v>
      </c>
      <c r="AS35" s="142"/>
      <c r="AT35" s="68">
        <f t="shared" ref="AT35:AY35" si="14">T145</f>
        <v>6.3330799999999998</v>
      </c>
      <c r="AU35" s="63">
        <f t="shared" si="14"/>
        <v>8.4996600000000004</v>
      </c>
      <c r="AV35" s="64">
        <f t="shared" si="14"/>
        <v>7.8301999999999996</v>
      </c>
      <c r="AW35" s="68">
        <f t="shared" si="14"/>
        <v>5.6664399999999997</v>
      </c>
      <c r="AX35" s="63">
        <f t="shared" si="14"/>
        <v>7.5830299999999999</v>
      </c>
      <c r="AY35" s="64">
        <f t="shared" si="14"/>
        <v>6.9972000000000003</v>
      </c>
    </row>
    <row r="36" spans="1:65" s="8" customFormat="1" ht="11.4" hidden="1" customHeight="1">
      <c r="A36" s="106"/>
      <c r="B36" s="106"/>
      <c r="C36" s="106"/>
      <c r="D36" s="78"/>
      <c r="E36" s="107"/>
      <c r="F36" s="107"/>
      <c r="G36" s="107"/>
      <c r="H36" s="107"/>
      <c r="I36" s="107"/>
      <c r="J36" s="107"/>
      <c r="K36" s="107"/>
      <c r="L36" s="107"/>
      <c r="M36" s="107"/>
      <c r="N36" s="107"/>
      <c r="O36" s="107"/>
      <c r="P36" s="107"/>
      <c r="Q36" s="107"/>
      <c r="R36" s="107"/>
      <c r="S36" s="107"/>
      <c r="T36" s="107"/>
      <c r="U36" s="107"/>
      <c r="V36" s="107"/>
      <c r="W36" s="107"/>
      <c r="X36" s="107"/>
      <c r="Y36" s="107"/>
      <c r="Z36" s="107"/>
      <c r="AA36" s="108"/>
      <c r="AB36" s="222"/>
      <c r="AC36" s="138" t="str">
        <f>C$147</f>
        <v>AHR 250</v>
      </c>
      <c r="AD36" s="139">
        <v>6.16</v>
      </c>
      <c r="AE36" s="140">
        <v>6.83</v>
      </c>
      <c r="AF36" s="141">
        <v>7.66</v>
      </c>
      <c r="AG36" s="139">
        <v>5.41</v>
      </c>
      <c r="AH36" s="140">
        <v>5.58</v>
      </c>
      <c r="AI36" s="141">
        <v>6.25</v>
      </c>
      <c r="AJ36" s="139">
        <v>4.83</v>
      </c>
      <c r="AK36" s="140">
        <v>4.25</v>
      </c>
      <c r="AL36" s="141">
        <v>4.83</v>
      </c>
      <c r="AM36" s="139">
        <v>4.33</v>
      </c>
      <c r="AN36" s="140">
        <v>3.33</v>
      </c>
      <c r="AO36" s="141">
        <v>3.83</v>
      </c>
      <c r="AP36" s="139">
        <v>3.91</v>
      </c>
      <c r="AQ36" s="140">
        <v>2.83</v>
      </c>
      <c r="AR36" s="141">
        <v>3.16</v>
      </c>
      <c r="AS36" s="142"/>
      <c r="AT36" s="68">
        <f t="shared" ref="AT36:AY36" si="15">T165</f>
        <v>6.0830900000000003</v>
      </c>
      <c r="AU36" s="63">
        <f t="shared" si="15"/>
        <v>8.1663399999999999</v>
      </c>
      <c r="AV36" s="64">
        <f t="shared" si="15"/>
        <v>7.4969999999999999</v>
      </c>
      <c r="AW36" s="68">
        <f t="shared" si="15"/>
        <v>5.4164500000000002</v>
      </c>
      <c r="AX36" s="63">
        <f t="shared" si="15"/>
        <v>6.9997199999999999</v>
      </c>
      <c r="AY36" s="64">
        <f t="shared" si="15"/>
        <v>6.6639999999999997</v>
      </c>
      <c r="BH36" s="9"/>
      <c r="BI36" s="9"/>
      <c r="BJ36" s="9"/>
      <c r="BK36" s="9"/>
      <c r="BL36" s="166"/>
    </row>
    <row r="37" spans="1:65" s="8" customFormat="1" ht="11.4" hidden="1" customHeight="1">
      <c r="A37" s="106"/>
      <c r="B37" s="106"/>
      <c r="C37" s="106"/>
      <c r="D37" s="78"/>
      <c r="E37" s="107"/>
      <c r="F37" s="107"/>
      <c r="G37" s="107"/>
      <c r="H37" s="107"/>
      <c r="I37" s="107"/>
      <c r="J37" s="107"/>
      <c r="K37" s="107"/>
      <c r="L37" s="107"/>
      <c r="M37" s="107"/>
      <c r="N37" s="107"/>
      <c r="O37" s="107"/>
      <c r="P37" s="107"/>
      <c r="Q37" s="107"/>
      <c r="R37" s="107"/>
      <c r="S37" s="107"/>
      <c r="T37" s="107"/>
      <c r="U37" s="107"/>
      <c r="V37" s="107"/>
      <c r="W37" s="107"/>
      <c r="X37" s="107"/>
      <c r="Y37" s="107"/>
      <c r="Z37" s="107"/>
      <c r="AA37" s="108"/>
      <c r="AB37" s="222"/>
      <c r="AC37" s="138" t="str">
        <f>C$167</f>
        <v>AHR 200</v>
      </c>
      <c r="AD37" s="139">
        <v>5.66</v>
      </c>
      <c r="AE37" s="140">
        <v>6.25</v>
      </c>
      <c r="AF37" s="141">
        <v>7</v>
      </c>
      <c r="AG37" s="139">
        <v>4.91</v>
      </c>
      <c r="AH37" s="140">
        <v>4.66</v>
      </c>
      <c r="AI37" s="141">
        <v>5.25</v>
      </c>
      <c r="AJ37" s="139">
        <v>4.41</v>
      </c>
      <c r="AK37" s="140">
        <v>3.5</v>
      </c>
      <c r="AL37" s="141">
        <v>3.91</v>
      </c>
      <c r="AM37" s="139">
        <v>3.91</v>
      </c>
      <c r="AN37" s="140">
        <v>2.75</v>
      </c>
      <c r="AO37" s="141">
        <v>3.16</v>
      </c>
      <c r="AP37" s="139">
        <v>3.58</v>
      </c>
      <c r="AQ37" s="140">
        <v>2.33</v>
      </c>
      <c r="AR37" s="141">
        <v>2.58</v>
      </c>
      <c r="AS37" s="142"/>
      <c r="AT37" s="68">
        <f t="shared" ref="AT37:AY37" si="16">T185</f>
        <v>5.4997800000000003</v>
      </c>
      <c r="AU37" s="63">
        <f t="shared" si="16"/>
        <v>7.4163699999999997</v>
      </c>
      <c r="AV37" s="64">
        <f t="shared" si="16"/>
        <v>6.8305999999999996</v>
      </c>
      <c r="AW37" s="68">
        <f t="shared" si="16"/>
        <v>4.9164700000000003</v>
      </c>
      <c r="AX37" s="63">
        <f t="shared" si="16"/>
        <v>6.5830700000000002</v>
      </c>
      <c r="AY37" s="64">
        <f t="shared" si="16"/>
        <v>6.0808999999999997</v>
      </c>
      <c r="BA37" s="167"/>
      <c r="BB37" s="167"/>
      <c r="BC37" s="2"/>
      <c r="BD37" s="2"/>
      <c r="BE37" s="2"/>
      <c r="BF37" s="2"/>
      <c r="BG37" s="2"/>
      <c r="BH37" s="2"/>
      <c r="BI37" s="2"/>
      <c r="BJ37" s="2"/>
      <c r="BK37" s="2"/>
      <c r="BL37" s="2"/>
      <c r="BM37" s="2"/>
    </row>
    <row r="38" spans="1:65" s="8" customFormat="1" ht="11.4" hidden="1" customHeight="1">
      <c r="A38" s="106"/>
      <c r="B38" s="106"/>
      <c r="C38" s="106"/>
      <c r="D38" s="78"/>
      <c r="E38" s="107"/>
      <c r="F38" s="107"/>
      <c r="G38" s="107"/>
      <c r="H38" s="107"/>
      <c r="I38" s="107"/>
      <c r="J38" s="107"/>
      <c r="K38" s="107"/>
      <c r="L38" s="107"/>
      <c r="M38" s="107"/>
      <c r="N38" s="107"/>
      <c r="O38" s="107"/>
      <c r="P38" s="107"/>
      <c r="Q38" s="107"/>
      <c r="R38" s="107"/>
      <c r="S38" s="107"/>
      <c r="T38" s="107"/>
      <c r="U38" s="107"/>
      <c r="V38" s="107"/>
      <c r="W38" s="107"/>
      <c r="X38" s="107"/>
      <c r="Y38" s="107"/>
      <c r="Z38" s="107"/>
      <c r="AA38" s="108"/>
      <c r="AB38" s="301" t="str">
        <f>C$187</f>
        <v>ICP 150</v>
      </c>
      <c r="AC38" s="302"/>
      <c r="AD38" s="139">
        <v>5.08</v>
      </c>
      <c r="AE38" s="140">
        <v>5.08</v>
      </c>
      <c r="AF38" s="141">
        <v>5.75</v>
      </c>
      <c r="AG38" s="139">
        <v>4.16</v>
      </c>
      <c r="AH38" s="140">
        <v>4.08</v>
      </c>
      <c r="AI38" s="141">
        <v>4.66</v>
      </c>
      <c r="AJ38" s="139">
        <v>3.58</v>
      </c>
      <c r="AK38" s="140">
        <v>3.08</v>
      </c>
      <c r="AL38" s="141">
        <v>3.5</v>
      </c>
      <c r="AM38" s="139">
        <v>3.25</v>
      </c>
      <c r="AN38" s="140">
        <v>2.41</v>
      </c>
      <c r="AO38" s="141">
        <v>2.75</v>
      </c>
      <c r="AP38" s="139">
        <v>2.91</v>
      </c>
      <c r="AQ38" s="140">
        <v>2</v>
      </c>
      <c r="AR38" s="141">
        <v>2.33</v>
      </c>
      <c r="AS38" s="142"/>
      <c r="AT38" s="68">
        <f t="shared" ref="AT38:AY38" si="17">T205</f>
        <v>5.1664599999999998</v>
      </c>
      <c r="AU38" s="63">
        <f t="shared" si="17"/>
        <v>6.9163899999999998</v>
      </c>
      <c r="AV38" s="64">
        <f t="shared" si="17"/>
        <v>6.4141000000000004</v>
      </c>
      <c r="AW38" s="68">
        <f t="shared" si="17"/>
        <v>4.5831499999999998</v>
      </c>
      <c r="AX38" s="63">
        <f t="shared" si="17"/>
        <v>5.8331</v>
      </c>
      <c r="AY38" s="64">
        <f t="shared" si="17"/>
        <v>5.6643999999999997</v>
      </c>
    </row>
    <row r="39" spans="1:65" s="8" customFormat="1" ht="3.9" customHeight="1">
      <c r="A39" s="106"/>
      <c r="B39" s="106"/>
      <c r="C39" s="106"/>
      <c r="D39" s="78"/>
      <c r="E39" s="107"/>
      <c r="F39" s="107"/>
      <c r="G39" s="107"/>
      <c r="H39" s="107"/>
      <c r="I39" s="107"/>
      <c r="J39" s="107"/>
      <c r="K39" s="107"/>
      <c r="L39" s="107"/>
      <c r="M39" s="107"/>
      <c r="N39" s="107"/>
      <c r="O39" s="107"/>
      <c r="P39" s="107"/>
      <c r="Q39" s="107"/>
      <c r="R39" s="107"/>
      <c r="S39" s="107"/>
      <c r="T39" s="107"/>
      <c r="U39" s="107"/>
      <c r="V39" s="107"/>
      <c r="W39" s="107"/>
      <c r="X39" s="107"/>
      <c r="Y39" s="107"/>
      <c r="Z39" s="107"/>
      <c r="AA39" s="108"/>
      <c r="AB39" s="224"/>
      <c r="AC39" s="224"/>
      <c r="AD39" s="225"/>
      <c r="AE39" s="225"/>
      <c r="AF39" s="225"/>
      <c r="AG39" s="225"/>
      <c r="AH39" s="225"/>
      <c r="AI39" s="225"/>
      <c r="AJ39" s="225"/>
      <c r="AK39" s="225"/>
      <c r="AL39" s="225"/>
      <c r="AM39" s="225"/>
      <c r="AN39" s="225"/>
      <c r="AO39" s="225"/>
      <c r="AP39" s="225"/>
      <c r="AQ39" s="225"/>
      <c r="AR39" s="225"/>
      <c r="AS39" s="142"/>
      <c r="AT39" s="149"/>
      <c r="AU39" s="149"/>
      <c r="AV39" s="149"/>
      <c r="AW39" s="149"/>
      <c r="AX39" s="149"/>
      <c r="AY39" s="149"/>
    </row>
    <row r="40" spans="1:65" s="8" customFormat="1" ht="11.4" customHeight="1">
      <c r="A40" s="106"/>
      <c r="B40" s="106"/>
      <c r="C40" s="106"/>
      <c r="D40" s="78"/>
      <c r="E40" s="107"/>
      <c r="F40" s="107"/>
      <c r="G40" s="107"/>
      <c r="H40" s="107"/>
      <c r="I40" s="107"/>
      <c r="J40" s="107"/>
      <c r="K40" s="107"/>
      <c r="L40" s="107"/>
      <c r="M40" s="107"/>
      <c r="N40" s="107"/>
      <c r="O40" s="107"/>
      <c r="P40" s="107"/>
      <c r="Q40" s="107"/>
      <c r="R40" s="107"/>
      <c r="S40" s="107"/>
      <c r="T40" s="107"/>
      <c r="U40" s="107"/>
      <c r="V40" s="107"/>
      <c r="W40" s="107"/>
      <c r="X40" s="107"/>
      <c r="Y40" s="107"/>
      <c r="Z40" s="107"/>
      <c r="AA40" s="108"/>
      <c r="AB40" s="325" t="s">
        <v>81</v>
      </c>
      <c r="AC40" s="325"/>
      <c r="AD40" s="325"/>
      <c r="AE40" s="325"/>
      <c r="AF40" s="325"/>
      <c r="AG40" s="325"/>
      <c r="AH40" s="325"/>
      <c r="AI40" s="325"/>
      <c r="AJ40" s="325"/>
      <c r="AK40" s="325"/>
      <c r="AL40" s="325"/>
      <c r="AM40" s="325"/>
      <c r="AN40" s="325"/>
      <c r="AO40" s="325"/>
      <c r="AP40" s="325"/>
      <c r="AQ40" s="325"/>
      <c r="AR40" s="325"/>
      <c r="AS40" s="111"/>
      <c r="AT40" s="111"/>
      <c r="AU40" s="149"/>
      <c r="AV40" s="149"/>
      <c r="AW40" s="149"/>
      <c r="AX40" s="149"/>
      <c r="AY40" s="149"/>
    </row>
    <row r="41" spans="1:65" ht="11.4" customHeight="1">
      <c r="D41" s="78"/>
      <c r="E41" s="107"/>
      <c r="F41" s="107"/>
      <c r="G41" s="107"/>
      <c r="H41" s="107"/>
      <c r="I41" s="107"/>
      <c r="J41" s="107"/>
      <c r="K41" s="107"/>
      <c r="L41" s="107"/>
      <c r="M41" s="107"/>
      <c r="N41" s="107"/>
      <c r="O41" s="107"/>
      <c r="P41" s="107"/>
      <c r="Q41" s="107"/>
      <c r="R41" s="107"/>
      <c r="S41" s="107"/>
      <c r="T41" s="107"/>
      <c r="U41" s="107"/>
      <c r="V41" s="107"/>
      <c r="W41" s="107"/>
      <c r="X41" s="107"/>
      <c r="Y41" s="107"/>
      <c r="Z41" s="107"/>
      <c r="AA41" s="108"/>
      <c r="AB41" s="325"/>
      <c r="AC41" s="325"/>
      <c r="AD41" s="325"/>
      <c r="AE41" s="325"/>
      <c r="AF41" s="325"/>
      <c r="AG41" s="325"/>
      <c r="AH41" s="325"/>
      <c r="AI41" s="325"/>
      <c r="AJ41" s="325"/>
      <c r="AK41" s="325"/>
      <c r="AL41" s="325"/>
      <c r="AM41" s="325"/>
      <c r="AN41" s="325"/>
      <c r="AO41" s="325"/>
      <c r="AP41" s="325"/>
      <c r="AQ41" s="325"/>
      <c r="AR41" s="325"/>
      <c r="AS41" s="168"/>
      <c r="AT41" s="80"/>
      <c r="AU41" s="23"/>
      <c r="AV41" s="110"/>
      <c r="AW41" s="110"/>
      <c r="AX41" s="110"/>
      <c r="AY41" s="110"/>
    </row>
    <row r="42" spans="1:65" ht="11.4" customHeight="1">
      <c r="D42" s="78"/>
      <c r="E42" s="107"/>
      <c r="F42" s="107"/>
      <c r="G42" s="107"/>
      <c r="H42" s="107"/>
      <c r="I42" s="107"/>
      <c r="J42" s="107"/>
      <c r="K42" s="107"/>
      <c r="L42" s="107"/>
      <c r="M42" s="107"/>
      <c r="N42" s="107"/>
      <c r="O42" s="107"/>
      <c r="P42" s="107"/>
      <c r="Q42" s="107"/>
      <c r="R42" s="107"/>
      <c r="S42" s="107"/>
      <c r="T42" s="107" t="s">
        <v>77</v>
      </c>
      <c r="U42" s="107"/>
      <c r="V42" s="107"/>
      <c r="W42" s="107"/>
      <c r="X42" s="107"/>
      <c r="Y42" s="107"/>
      <c r="Z42" s="107"/>
      <c r="AA42" s="108"/>
      <c r="AB42" s="325"/>
      <c r="AC42" s="325"/>
      <c r="AD42" s="325"/>
      <c r="AE42" s="325"/>
      <c r="AF42" s="325"/>
      <c r="AG42" s="325"/>
      <c r="AH42" s="325"/>
      <c r="AI42" s="325"/>
      <c r="AJ42" s="325"/>
      <c r="AK42" s="325"/>
      <c r="AL42" s="325"/>
      <c r="AM42" s="325"/>
      <c r="AN42" s="325"/>
      <c r="AO42" s="325"/>
      <c r="AP42" s="325"/>
      <c r="AQ42" s="325"/>
      <c r="AR42" s="325"/>
      <c r="AS42" s="168"/>
      <c r="AT42" s="80"/>
      <c r="AU42" s="23"/>
      <c r="AV42" s="110"/>
      <c r="AW42" s="110"/>
      <c r="AX42" s="110"/>
      <c r="AY42" s="110"/>
    </row>
    <row r="43" spans="1:65" ht="11.4" customHeight="1">
      <c r="D43" s="78"/>
      <c r="E43" s="107"/>
      <c r="F43" s="107"/>
      <c r="G43" s="107"/>
      <c r="H43" s="107"/>
      <c r="I43" s="107"/>
      <c r="J43" s="107"/>
      <c r="K43" s="107"/>
      <c r="L43" s="107"/>
      <c r="M43" s="107"/>
      <c r="N43" s="107"/>
      <c r="O43" s="107"/>
      <c r="P43" s="107"/>
      <c r="Q43" s="107"/>
      <c r="R43" s="107"/>
      <c r="S43" s="107"/>
      <c r="T43" s="107"/>
      <c r="U43" s="107"/>
      <c r="V43" s="107"/>
      <c r="W43" s="107"/>
      <c r="X43" s="107"/>
      <c r="Y43" s="107"/>
      <c r="Z43" s="107"/>
      <c r="AA43" s="108"/>
      <c r="AB43" s="325"/>
      <c r="AC43" s="325"/>
      <c r="AD43" s="325"/>
      <c r="AE43" s="325"/>
      <c r="AF43" s="325"/>
      <c r="AG43" s="325"/>
      <c r="AH43" s="325"/>
      <c r="AI43" s="325"/>
      <c r="AJ43" s="325"/>
      <c r="AK43" s="325"/>
      <c r="AL43" s="325"/>
      <c r="AM43" s="325"/>
      <c r="AN43" s="325"/>
      <c r="AO43" s="325"/>
      <c r="AP43" s="325"/>
      <c r="AQ43" s="325"/>
      <c r="AR43" s="325"/>
      <c r="AS43" s="168"/>
      <c r="AT43" s="80"/>
      <c r="AU43" s="23"/>
      <c r="AV43" s="110"/>
      <c r="AW43" s="110"/>
      <c r="AX43" s="110"/>
      <c r="AY43" s="110"/>
    </row>
    <row r="44" spans="1:65" ht="12" customHeight="1">
      <c r="D44" s="78"/>
      <c r="E44" s="107"/>
      <c r="F44" s="107"/>
      <c r="G44" s="107"/>
      <c r="H44" s="107"/>
      <c r="I44" s="107"/>
      <c r="J44" s="107"/>
      <c r="K44" s="107"/>
      <c r="L44" s="107"/>
      <c r="M44" s="107"/>
      <c r="N44" s="107"/>
      <c r="O44" s="107"/>
      <c r="P44" s="107"/>
      <c r="Q44" s="107"/>
      <c r="R44" s="107"/>
      <c r="S44" s="107"/>
      <c r="T44" s="107"/>
      <c r="U44" s="107"/>
      <c r="V44" s="107"/>
      <c r="W44" s="107"/>
      <c r="X44" s="107"/>
      <c r="Y44" s="107"/>
      <c r="Z44" s="107"/>
      <c r="AA44" s="108"/>
      <c r="AB44" s="169"/>
      <c r="AC44" s="169"/>
      <c r="AD44" s="169"/>
      <c r="AE44" s="169"/>
      <c r="AF44" s="169"/>
      <c r="AG44" s="169"/>
      <c r="AH44" s="169"/>
      <c r="AI44" s="169"/>
      <c r="AJ44" s="169"/>
      <c r="AK44" s="169"/>
      <c r="AL44" s="169"/>
      <c r="AM44" s="169"/>
      <c r="AN44" s="169"/>
      <c r="AO44" s="169"/>
      <c r="AP44" s="169"/>
      <c r="AQ44" s="169"/>
      <c r="AR44" s="169"/>
      <c r="AS44" s="9"/>
      <c r="AT44" s="8"/>
    </row>
    <row r="45" spans="1:65" ht="11.4" customHeight="1">
      <c r="D45" s="78"/>
      <c r="E45" s="107"/>
      <c r="F45" s="107"/>
      <c r="G45" s="107"/>
      <c r="H45" s="107"/>
      <c r="I45" s="107"/>
      <c r="J45" s="107"/>
      <c r="K45" s="107"/>
      <c r="L45" s="107"/>
      <c r="M45" s="107"/>
      <c r="N45" s="107"/>
      <c r="O45" s="107"/>
      <c r="P45" s="107"/>
      <c r="Q45" s="107"/>
      <c r="R45" s="107"/>
      <c r="S45" s="107"/>
      <c r="T45" s="107"/>
      <c r="U45" s="107"/>
      <c r="V45" s="107"/>
      <c r="W45" s="107"/>
      <c r="X45" s="107"/>
      <c r="Y45" s="107"/>
      <c r="Z45" s="107"/>
      <c r="AA45" s="108"/>
      <c r="AB45" s="339" t="s">
        <v>85</v>
      </c>
      <c r="AC45" s="340"/>
      <c r="AD45" s="340"/>
      <c r="AE45" s="340"/>
      <c r="AF45" s="340"/>
      <c r="AG45" s="340"/>
      <c r="AH45" s="340"/>
      <c r="AI45" s="340"/>
      <c r="AJ45" s="340"/>
      <c r="AK45" s="340"/>
      <c r="AL45" s="340"/>
      <c r="AM45" s="340"/>
      <c r="AN45" s="340"/>
      <c r="AO45" s="340"/>
      <c r="AP45" s="340"/>
      <c r="AQ45" s="340"/>
      <c r="AR45" s="341"/>
      <c r="AS45" s="9"/>
    </row>
    <row r="46" spans="1:65" ht="11.4" customHeight="1">
      <c r="D46" s="78"/>
      <c r="E46" s="107"/>
      <c r="F46" s="107"/>
      <c r="G46" s="107"/>
      <c r="H46" s="107"/>
      <c r="I46" s="107"/>
      <c r="J46" s="107"/>
      <c r="K46" s="107"/>
      <c r="L46" s="107"/>
      <c r="M46" s="107"/>
      <c r="N46" s="107"/>
      <c r="O46" s="107"/>
      <c r="P46" s="107"/>
      <c r="Q46" s="107"/>
      <c r="R46" s="107"/>
      <c r="S46" s="107"/>
      <c r="T46" s="107"/>
      <c r="U46" s="107"/>
      <c r="V46" s="107"/>
      <c r="W46" s="107"/>
      <c r="X46" s="107"/>
      <c r="Y46" s="107"/>
      <c r="Z46" s="107"/>
      <c r="AA46" s="108"/>
      <c r="AB46" s="342" t="s">
        <v>58</v>
      </c>
      <c r="AC46" s="343"/>
      <c r="AD46" s="343"/>
      <c r="AE46" s="343"/>
      <c r="AF46" s="343"/>
      <c r="AG46" s="281" t="s">
        <v>114</v>
      </c>
      <c r="AH46" s="281"/>
      <c r="AI46" s="281"/>
      <c r="AJ46" s="281"/>
      <c r="AK46" s="281"/>
      <c r="AL46" s="281"/>
      <c r="AM46" s="281"/>
      <c r="AN46" s="281"/>
      <c r="AO46" s="281"/>
      <c r="AP46" s="281"/>
      <c r="AQ46" s="281"/>
      <c r="AR46" s="282"/>
      <c r="AS46" s="9"/>
    </row>
    <row r="47" spans="1:65" ht="11.4" customHeight="1">
      <c r="D47" s="78"/>
      <c r="E47" s="107"/>
      <c r="F47" s="107"/>
      <c r="G47" s="107"/>
      <c r="H47" s="107"/>
      <c r="I47" s="107"/>
      <c r="J47" s="107"/>
      <c r="K47" s="107"/>
      <c r="L47" s="107"/>
      <c r="M47" s="107"/>
      <c r="N47" s="107"/>
      <c r="O47" s="107"/>
      <c r="P47" s="107"/>
      <c r="Q47" s="107"/>
      <c r="R47" s="107"/>
      <c r="S47" s="107"/>
      <c r="T47" s="107"/>
      <c r="U47" s="107"/>
      <c r="V47" s="107"/>
      <c r="W47" s="107"/>
      <c r="X47" s="107"/>
      <c r="Y47" s="107"/>
      <c r="Z47" s="107"/>
      <c r="AA47" s="108"/>
      <c r="AB47" s="344" t="s">
        <v>63</v>
      </c>
      <c r="AC47" s="345"/>
      <c r="AD47" s="345"/>
      <c r="AE47" s="345"/>
      <c r="AF47" s="345"/>
      <c r="AG47" s="281" t="s">
        <v>68</v>
      </c>
      <c r="AH47" s="281"/>
      <c r="AI47" s="281"/>
      <c r="AJ47" s="281"/>
      <c r="AK47" s="281"/>
      <c r="AL47" s="281"/>
      <c r="AM47" s="281"/>
      <c r="AN47" s="281"/>
      <c r="AO47" s="281"/>
      <c r="AP47" s="281"/>
      <c r="AQ47" s="281"/>
      <c r="AR47" s="282"/>
      <c r="AS47" s="9"/>
    </row>
    <row r="48" spans="1:65" ht="11.4" customHeight="1">
      <c r="D48" s="78"/>
      <c r="E48" s="107"/>
      <c r="F48" s="107"/>
      <c r="G48" s="107"/>
      <c r="H48" s="107"/>
      <c r="I48" s="107"/>
      <c r="J48" s="107"/>
      <c r="K48" s="107"/>
      <c r="L48" s="107"/>
      <c r="M48" s="107"/>
      <c r="N48" s="107"/>
      <c r="O48" s="107"/>
      <c r="P48" s="107"/>
      <c r="Q48" s="107"/>
      <c r="R48" s="107"/>
      <c r="S48" s="107"/>
      <c r="T48" s="107"/>
      <c r="U48" s="107"/>
      <c r="V48" s="107"/>
      <c r="W48" s="107"/>
      <c r="X48" s="107"/>
      <c r="Y48" s="107"/>
      <c r="Z48" s="107"/>
      <c r="AA48" s="108"/>
      <c r="AB48" s="344" t="s">
        <v>101</v>
      </c>
      <c r="AC48" s="345"/>
      <c r="AD48" s="345"/>
      <c r="AE48" s="345"/>
      <c r="AF48" s="345"/>
      <c r="AG48" s="281" t="s">
        <v>108</v>
      </c>
      <c r="AH48" s="281"/>
      <c r="AI48" s="281"/>
      <c r="AJ48" s="281"/>
      <c r="AK48" s="281"/>
      <c r="AL48" s="281"/>
      <c r="AM48" s="281"/>
      <c r="AN48" s="281"/>
      <c r="AO48" s="281"/>
      <c r="AP48" s="281"/>
      <c r="AQ48" s="281"/>
      <c r="AR48" s="282"/>
      <c r="AS48" s="9"/>
    </row>
    <row r="49" spans="4:45" ht="11.4" customHeight="1">
      <c r="D49" s="78"/>
      <c r="E49" s="107"/>
      <c r="F49" s="107"/>
      <c r="G49" s="107"/>
      <c r="H49" s="107"/>
      <c r="I49" s="107"/>
      <c r="J49" s="107"/>
      <c r="K49" s="107"/>
      <c r="L49" s="107"/>
      <c r="M49" s="107"/>
      <c r="N49" s="107"/>
      <c r="O49" s="107"/>
      <c r="P49" s="107"/>
      <c r="Q49" s="107"/>
      <c r="R49" s="107"/>
      <c r="S49" s="107"/>
      <c r="T49" s="107"/>
      <c r="U49" s="107"/>
      <c r="V49" s="107"/>
      <c r="W49" s="107"/>
      <c r="X49" s="107"/>
      <c r="Y49" s="107"/>
      <c r="Z49" s="107"/>
      <c r="AA49" s="108"/>
      <c r="AB49" s="344" t="s">
        <v>87</v>
      </c>
      <c r="AC49" s="345"/>
      <c r="AD49" s="345"/>
      <c r="AE49" s="345"/>
      <c r="AF49" s="345"/>
      <c r="AG49" s="285" t="s">
        <v>97</v>
      </c>
      <c r="AH49" s="285"/>
      <c r="AI49" s="285"/>
      <c r="AJ49" s="285"/>
      <c r="AK49" s="285" t="s">
        <v>98</v>
      </c>
      <c r="AL49" s="285"/>
      <c r="AM49" s="285"/>
      <c r="AN49" s="285"/>
      <c r="AO49" s="285" t="s">
        <v>99</v>
      </c>
      <c r="AP49" s="285"/>
      <c r="AQ49" s="285"/>
      <c r="AR49" s="286"/>
      <c r="AS49" s="9"/>
    </row>
    <row r="50" spans="4:45" ht="11.4" customHeight="1">
      <c r="D50" s="78"/>
      <c r="E50" s="107"/>
      <c r="F50" s="107"/>
      <c r="G50" s="107"/>
      <c r="H50" s="107"/>
      <c r="I50" s="107"/>
      <c r="J50" s="107"/>
      <c r="K50" s="107"/>
      <c r="L50" s="107"/>
      <c r="M50" s="107"/>
      <c r="N50" s="107"/>
      <c r="O50" s="107"/>
      <c r="P50" s="107"/>
      <c r="Q50" s="107"/>
      <c r="R50" s="107"/>
      <c r="S50" s="107"/>
      <c r="T50" s="107"/>
      <c r="U50" s="107"/>
      <c r="V50" s="107"/>
      <c r="W50" s="107"/>
      <c r="X50" s="107"/>
      <c r="Y50" s="107"/>
      <c r="Z50" s="107"/>
      <c r="AA50" s="108"/>
      <c r="AB50" s="344" t="s">
        <v>100</v>
      </c>
      <c r="AC50" s="345"/>
      <c r="AD50" s="345"/>
      <c r="AE50" s="345"/>
      <c r="AF50" s="345"/>
      <c r="AG50" s="285" t="s">
        <v>104</v>
      </c>
      <c r="AH50" s="285"/>
      <c r="AI50" s="285"/>
      <c r="AJ50" s="285"/>
      <c r="AK50" s="285" t="s">
        <v>105</v>
      </c>
      <c r="AL50" s="285"/>
      <c r="AM50" s="285"/>
      <c r="AN50" s="285"/>
      <c r="AO50" s="285" t="s">
        <v>106</v>
      </c>
      <c r="AP50" s="285"/>
      <c r="AQ50" s="285"/>
      <c r="AR50" s="286"/>
      <c r="AS50" s="9"/>
    </row>
    <row r="51" spans="4:45" ht="11.4" customHeight="1">
      <c r="D51" s="78"/>
      <c r="E51" s="107"/>
      <c r="F51" s="107"/>
      <c r="G51" s="107"/>
      <c r="H51" s="107"/>
      <c r="I51" s="107"/>
      <c r="J51" s="107"/>
      <c r="K51" s="107"/>
      <c r="L51" s="107"/>
      <c r="M51" s="107"/>
      <c r="N51" s="107"/>
      <c r="O51" s="107"/>
      <c r="P51" s="107"/>
      <c r="Q51" s="107"/>
      <c r="R51" s="107"/>
      <c r="S51" s="107"/>
      <c r="T51" s="107"/>
      <c r="U51" s="107"/>
      <c r="V51" s="107"/>
      <c r="W51" s="107"/>
      <c r="X51" s="107"/>
      <c r="Y51" s="107"/>
      <c r="Z51" s="107"/>
      <c r="AA51" s="108"/>
      <c r="AB51" s="344" t="s">
        <v>31</v>
      </c>
      <c r="AC51" s="345"/>
      <c r="AD51" s="345"/>
      <c r="AE51" s="345"/>
      <c r="AF51" s="345"/>
      <c r="AG51" s="281" t="s">
        <v>88</v>
      </c>
      <c r="AH51" s="281"/>
      <c r="AI51" s="281"/>
      <c r="AJ51" s="281"/>
      <c r="AK51" s="281"/>
      <c r="AL51" s="281"/>
      <c r="AM51" s="281"/>
      <c r="AN51" s="281"/>
      <c r="AO51" s="281"/>
      <c r="AP51" s="281"/>
      <c r="AQ51" s="281"/>
      <c r="AR51" s="282"/>
      <c r="AS51" s="9"/>
    </row>
    <row r="52" spans="4:45" ht="11.4" customHeight="1">
      <c r="D52" s="78"/>
      <c r="E52" s="107"/>
      <c r="F52" s="107"/>
      <c r="G52" s="107"/>
      <c r="H52" s="107"/>
      <c r="I52" s="107"/>
      <c r="J52" s="107"/>
      <c r="K52" s="107"/>
      <c r="L52" s="107"/>
      <c r="M52" s="107"/>
      <c r="N52" s="107"/>
      <c r="O52" s="107"/>
      <c r="P52" s="107"/>
      <c r="Q52" s="107"/>
      <c r="R52" s="107"/>
      <c r="S52" s="107"/>
      <c r="T52" s="107"/>
      <c r="U52" s="107"/>
      <c r="V52" s="107"/>
      <c r="W52" s="107"/>
      <c r="X52" s="107"/>
      <c r="Y52" s="107"/>
      <c r="Z52" s="107"/>
      <c r="AA52" s="108"/>
      <c r="AB52" s="346" t="s">
        <v>60</v>
      </c>
      <c r="AC52" s="347"/>
      <c r="AD52" s="347"/>
      <c r="AE52" s="347"/>
      <c r="AF52" s="347"/>
      <c r="AG52" s="283" t="s">
        <v>59</v>
      </c>
      <c r="AH52" s="283"/>
      <c r="AI52" s="283"/>
      <c r="AJ52" s="283"/>
      <c r="AK52" s="283"/>
      <c r="AL52" s="283"/>
      <c r="AM52" s="283"/>
      <c r="AN52" s="283"/>
      <c r="AO52" s="283"/>
      <c r="AP52" s="283"/>
      <c r="AQ52" s="283"/>
      <c r="AR52" s="284"/>
      <c r="AS52" s="9"/>
    </row>
    <row r="53" spans="4:45" ht="11.4" customHeight="1">
      <c r="D53" s="78"/>
      <c r="E53" s="107"/>
      <c r="F53" s="107"/>
      <c r="G53" s="107"/>
      <c r="H53" s="107"/>
      <c r="I53" s="107"/>
      <c r="J53" s="107"/>
      <c r="K53" s="107"/>
      <c r="L53" s="107"/>
      <c r="M53" s="107"/>
      <c r="N53" s="107"/>
      <c r="O53" s="107"/>
      <c r="P53" s="107"/>
      <c r="Q53" s="107"/>
      <c r="R53" s="107"/>
      <c r="S53" s="107"/>
      <c r="T53" s="107"/>
      <c r="U53" s="107"/>
      <c r="V53" s="107"/>
      <c r="W53" s="107"/>
      <c r="X53" s="107"/>
      <c r="Y53" s="107"/>
      <c r="Z53" s="107"/>
      <c r="AA53" s="108"/>
      <c r="AB53" s="104"/>
      <c r="AC53" s="234" t="s">
        <v>115</v>
      </c>
      <c r="AD53" s="104"/>
      <c r="AE53" s="104"/>
      <c r="AF53" s="104"/>
      <c r="AG53" s="104"/>
      <c r="AH53" s="104"/>
      <c r="AI53" s="104"/>
      <c r="AJ53" s="104"/>
      <c r="AK53" s="104"/>
      <c r="AL53" s="104"/>
      <c r="AM53" s="104"/>
      <c r="AN53" s="104"/>
      <c r="AO53" s="104"/>
      <c r="AP53" s="104"/>
      <c r="AQ53" s="104"/>
      <c r="AR53" s="104"/>
      <c r="AS53" s="9"/>
    </row>
    <row r="54" spans="4:45" ht="11.4" customHeight="1">
      <c r="D54" s="78"/>
      <c r="E54" s="107"/>
      <c r="F54" s="107"/>
      <c r="G54" s="107"/>
      <c r="H54" s="107"/>
      <c r="I54" s="107"/>
      <c r="J54" s="107"/>
      <c r="K54" s="107"/>
      <c r="L54" s="107"/>
      <c r="M54" s="107"/>
      <c r="N54" s="107"/>
      <c r="O54" s="107"/>
      <c r="P54" s="107"/>
      <c r="Q54" s="107"/>
      <c r="R54" s="107"/>
      <c r="S54" s="107"/>
      <c r="T54" s="107"/>
      <c r="U54" s="107"/>
      <c r="V54" s="107"/>
      <c r="W54" s="107"/>
      <c r="X54" s="107"/>
      <c r="Y54" s="107"/>
      <c r="Z54" s="107"/>
      <c r="AA54" s="108"/>
      <c r="AB54" s="104"/>
      <c r="AC54" s="234" t="s">
        <v>86</v>
      </c>
      <c r="AD54" s="104"/>
      <c r="AE54" s="104"/>
      <c r="AF54" s="104"/>
      <c r="AG54" s="104"/>
      <c r="AH54" s="104"/>
      <c r="AI54" s="104"/>
      <c r="AJ54" s="104"/>
      <c r="AK54" s="104"/>
      <c r="AL54" s="104"/>
      <c r="AM54" s="104"/>
      <c r="AN54" s="104"/>
      <c r="AO54" s="104"/>
      <c r="AP54" s="104"/>
      <c r="AQ54" s="104"/>
      <c r="AR54" s="104"/>
      <c r="AS54" s="9"/>
    </row>
    <row r="55" spans="4:45" ht="11.4" customHeight="1">
      <c r="D55" s="78"/>
      <c r="E55" s="107"/>
      <c r="F55" s="107"/>
      <c r="G55" s="107"/>
      <c r="H55" s="107"/>
      <c r="I55" s="107"/>
      <c r="J55" s="107"/>
      <c r="K55" s="107"/>
      <c r="L55" s="107"/>
      <c r="M55" s="107"/>
      <c r="N55" s="107"/>
      <c r="O55" s="107"/>
      <c r="P55" s="107"/>
      <c r="Q55" s="107"/>
      <c r="R55" s="107"/>
      <c r="S55" s="107"/>
      <c r="T55" s="107"/>
      <c r="U55" s="107"/>
      <c r="V55" s="107"/>
      <c r="W55" s="107"/>
      <c r="X55" s="107"/>
      <c r="Y55" s="107"/>
      <c r="Z55" s="107"/>
      <c r="AA55" s="108"/>
      <c r="AB55" s="104"/>
      <c r="AC55" s="234" t="s">
        <v>102</v>
      </c>
      <c r="AD55" s="104"/>
      <c r="AE55" s="104"/>
      <c r="AF55" s="104"/>
      <c r="AG55" s="104"/>
      <c r="AH55" s="104"/>
      <c r="AI55" s="104"/>
      <c r="AJ55" s="104"/>
      <c r="AK55" s="104"/>
      <c r="AL55" s="104"/>
      <c r="AM55" s="104"/>
      <c r="AN55" s="104"/>
      <c r="AO55" s="104"/>
      <c r="AP55" s="104"/>
      <c r="AQ55" s="104"/>
      <c r="AR55" s="104"/>
      <c r="AS55" s="9"/>
    </row>
    <row r="56" spans="4:45" ht="15" customHeight="1">
      <c r="D56" s="78"/>
      <c r="E56" s="107"/>
      <c r="F56" s="107"/>
      <c r="G56" s="107"/>
      <c r="H56" s="107"/>
      <c r="I56" s="107"/>
      <c r="J56" s="107"/>
      <c r="K56" s="107"/>
      <c r="L56" s="107"/>
      <c r="M56" s="107"/>
      <c r="N56" s="107"/>
      <c r="O56" s="107"/>
      <c r="P56" s="107"/>
      <c r="Q56" s="107"/>
      <c r="R56" s="107"/>
      <c r="S56" s="107"/>
      <c r="T56" s="107"/>
      <c r="U56" s="107"/>
      <c r="V56" s="107"/>
      <c r="W56" s="107"/>
      <c r="X56" s="107"/>
      <c r="Y56" s="107"/>
      <c r="Z56" s="107"/>
      <c r="AA56" s="108"/>
      <c r="AB56" s="104"/>
      <c r="AC56" s="105"/>
      <c r="AD56" s="104"/>
      <c r="AE56" s="104"/>
      <c r="AF56" s="104"/>
      <c r="AG56" s="104"/>
      <c r="AH56" s="104"/>
      <c r="AI56" s="104"/>
      <c r="AJ56" s="104"/>
      <c r="AK56" s="104"/>
      <c r="AL56" s="104"/>
      <c r="AM56" s="104"/>
      <c r="AN56" s="104"/>
      <c r="AO56" s="104"/>
      <c r="AP56" s="104"/>
      <c r="AQ56" s="104"/>
      <c r="AR56" s="104"/>
      <c r="AS56" s="9"/>
    </row>
    <row r="57" spans="4:45" ht="11.4" customHeight="1">
      <c r="D57" s="78"/>
      <c r="E57" s="107"/>
      <c r="F57" s="107"/>
      <c r="G57" s="107"/>
      <c r="H57" s="107"/>
      <c r="I57" s="107"/>
      <c r="J57" s="107"/>
      <c r="K57" s="107"/>
      <c r="L57" s="107"/>
      <c r="M57" s="107"/>
      <c r="N57" s="107"/>
      <c r="O57" s="107"/>
      <c r="P57" s="107"/>
      <c r="Q57" s="107"/>
      <c r="R57" s="107"/>
      <c r="S57" s="107"/>
      <c r="T57" s="107"/>
      <c r="U57" s="107"/>
      <c r="V57" s="107"/>
      <c r="W57" s="107"/>
      <c r="X57" s="107"/>
      <c r="Y57" s="107"/>
      <c r="Z57" s="107"/>
      <c r="AA57" s="108"/>
      <c r="AB57" s="101" t="s">
        <v>51</v>
      </c>
      <c r="AC57" s="100"/>
      <c r="AD57" s="102"/>
      <c r="AE57" s="104"/>
      <c r="AF57" s="104"/>
      <c r="AG57" s="104"/>
      <c r="AH57" s="104"/>
      <c r="AI57" s="104"/>
      <c r="AJ57" s="104"/>
      <c r="AK57" s="104"/>
      <c r="AL57" s="104"/>
      <c r="AM57" s="104"/>
      <c r="AN57" s="104"/>
      <c r="AO57" s="104"/>
      <c r="AP57" s="104"/>
      <c r="AQ57" s="104"/>
      <c r="AR57" s="104"/>
      <c r="AS57" s="9"/>
    </row>
    <row r="58" spans="4:45" ht="8.1" customHeight="1">
      <c r="D58" s="78"/>
      <c r="E58" s="107"/>
      <c r="F58" s="107"/>
      <c r="G58" s="107"/>
      <c r="H58" s="107"/>
      <c r="I58" s="107"/>
      <c r="J58" s="107"/>
      <c r="K58" s="107"/>
      <c r="L58" s="107"/>
      <c r="M58" s="107"/>
      <c r="N58" s="107"/>
      <c r="O58" s="107"/>
      <c r="P58" s="107"/>
      <c r="Q58" s="107"/>
      <c r="R58" s="107"/>
      <c r="S58" s="107"/>
      <c r="T58" s="107"/>
      <c r="U58" s="107"/>
      <c r="V58" s="107"/>
      <c r="W58" s="107"/>
      <c r="X58" s="107"/>
      <c r="Y58" s="107"/>
      <c r="Z58" s="107"/>
      <c r="AA58" s="108"/>
      <c r="AB58" s="98"/>
      <c r="AC58" s="104"/>
      <c r="AD58" s="104"/>
      <c r="AE58" s="104"/>
      <c r="AF58" s="104"/>
      <c r="AG58" s="104"/>
      <c r="AH58" s="104"/>
      <c r="AI58" s="104"/>
      <c r="AJ58" s="104"/>
      <c r="AK58" s="104"/>
      <c r="AL58" s="104"/>
      <c r="AM58" s="104"/>
      <c r="AN58" s="104"/>
      <c r="AO58" s="104"/>
      <c r="AP58" s="104"/>
      <c r="AQ58" s="104"/>
      <c r="AR58" s="104"/>
      <c r="AS58" s="9"/>
    </row>
    <row r="59" spans="4:45" ht="11.4" customHeight="1">
      <c r="D59" s="78"/>
      <c r="E59" s="107"/>
      <c r="F59" s="107"/>
      <c r="G59" s="107"/>
      <c r="H59" s="107"/>
      <c r="I59" s="107"/>
      <c r="J59" s="107"/>
      <c r="K59" s="107"/>
      <c r="L59" s="107"/>
      <c r="M59" s="107"/>
      <c r="N59" s="107"/>
      <c r="O59" s="107"/>
      <c r="P59" s="107"/>
      <c r="Q59" s="107"/>
      <c r="R59" s="107"/>
      <c r="S59" s="107"/>
      <c r="T59" s="107"/>
      <c r="U59" s="107"/>
      <c r="V59" s="107"/>
      <c r="W59" s="107"/>
      <c r="X59" s="107"/>
      <c r="Y59" s="107"/>
      <c r="Z59" s="107"/>
      <c r="AA59" s="108"/>
      <c r="AB59" s="99" t="s">
        <v>49</v>
      </c>
      <c r="AC59" s="104"/>
      <c r="AD59" s="104"/>
      <c r="AE59" s="104"/>
      <c r="AF59" s="104"/>
      <c r="AG59" s="104"/>
      <c r="AH59" s="104"/>
      <c r="AI59" s="104"/>
      <c r="AJ59" s="104"/>
      <c r="AK59" s="104"/>
      <c r="AL59" s="104"/>
      <c r="AM59" s="104"/>
      <c r="AN59" s="104"/>
      <c r="AO59" s="104"/>
      <c r="AP59" s="104"/>
      <c r="AQ59" s="104"/>
      <c r="AR59" s="104"/>
      <c r="AS59" s="9"/>
    </row>
    <row r="60" spans="4:45" ht="11.4" customHeight="1">
      <c r="D60" s="78"/>
      <c r="E60" s="107"/>
      <c r="F60" s="107"/>
      <c r="G60" s="107"/>
      <c r="H60" s="107"/>
      <c r="I60" s="107"/>
      <c r="J60" s="107"/>
      <c r="K60" s="107"/>
      <c r="L60" s="107"/>
      <c r="M60" s="107"/>
      <c r="N60" s="107"/>
      <c r="O60" s="107"/>
      <c r="P60" s="107"/>
      <c r="Q60" s="107"/>
      <c r="R60" s="107"/>
      <c r="S60" s="107"/>
      <c r="T60" s="107"/>
      <c r="U60" s="107"/>
      <c r="V60" s="107"/>
      <c r="W60" s="107"/>
      <c r="X60" s="107"/>
      <c r="Y60" s="107"/>
      <c r="Z60" s="107"/>
      <c r="AA60" s="108"/>
      <c r="AB60" s="326" t="s">
        <v>116</v>
      </c>
      <c r="AC60" s="326"/>
      <c r="AD60" s="326"/>
      <c r="AE60" s="326"/>
      <c r="AF60" s="326"/>
      <c r="AG60" s="326"/>
      <c r="AH60" s="326"/>
      <c r="AI60" s="326"/>
      <c r="AJ60" s="326"/>
      <c r="AK60" s="326"/>
      <c r="AL60" s="326"/>
      <c r="AM60" s="326"/>
      <c r="AN60" s="326"/>
      <c r="AO60" s="326"/>
      <c r="AP60" s="326"/>
      <c r="AQ60" s="326"/>
      <c r="AR60" s="326"/>
      <c r="AS60" s="9"/>
    </row>
    <row r="61" spans="4:45" ht="8.1" customHeight="1">
      <c r="D61" s="78"/>
      <c r="E61" s="107"/>
      <c r="F61" s="107"/>
      <c r="G61" s="107"/>
      <c r="H61" s="107"/>
      <c r="I61" s="107"/>
      <c r="J61" s="107"/>
      <c r="K61" s="107"/>
      <c r="L61" s="107"/>
      <c r="M61" s="107"/>
      <c r="N61" s="107"/>
      <c r="O61" s="107"/>
      <c r="P61" s="107"/>
      <c r="Q61" s="107"/>
      <c r="R61" s="107"/>
      <c r="S61" s="107"/>
      <c r="T61" s="107"/>
      <c r="U61" s="107"/>
      <c r="V61" s="107"/>
      <c r="W61" s="107"/>
      <c r="X61" s="107"/>
      <c r="Y61" s="107"/>
      <c r="Z61" s="107"/>
      <c r="AA61" s="108"/>
      <c r="AB61" s="104"/>
      <c r="AC61" s="104"/>
      <c r="AD61" s="104"/>
      <c r="AE61" s="104"/>
      <c r="AF61" s="104"/>
      <c r="AG61" s="104"/>
      <c r="AH61" s="104"/>
      <c r="AI61" s="104"/>
      <c r="AJ61" s="104"/>
      <c r="AK61" s="104"/>
      <c r="AL61" s="104"/>
      <c r="AM61" s="104"/>
      <c r="AN61" s="104"/>
      <c r="AO61" s="104"/>
      <c r="AP61" s="104"/>
      <c r="AQ61" s="104"/>
      <c r="AR61" s="104"/>
      <c r="AS61" s="9"/>
    </row>
    <row r="62" spans="4:45" ht="11.4" customHeight="1">
      <c r="D62" s="78"/>
      <c r="E62" s="107"/>
      <c r="F62" s="107"/>
      <c r="G62" s="107"/>
      <c r="H62" s="107"/>
      <c r="I62" s="107"/>
      <c r="J62" s="107"/>
      <c r="K62" s="107"/>
      <c r="L62" s="107"/>
      <c r="M62" s="107"/>
      <c r="N62" s="107"/>
      <c r="O62" s="107"/>
      <c r="P62" s="107"/>
      <c r="Q62" s="107"/>
      <c r="R62" s="107"/>
      <c r="S62" s="107"/>
      <c r="T62" s="107"/>
      <c r="U62" s="107"/>
      <c r="V62" s="107"/>
      <c r="W62" s="107"/>
      <c r="X62" s="107"/>
      <c r="Y62" s="107"/>
      <c r="Z62" s="107"/>
      <c r="AA62" s="108"/>
      <c r="AB62" s="99" t="s">
        <v>50</v>
      </c>
      <c r="AC62" s="104"/>
      <c r="AD62" s="104"/>
      <c r="AE62" s="104"/>
      <c r="AF62" s="104"/>
      <c r="AG62" s="104"/>
      <c r="AH62" s="104"/>
      <c r="AI62" s="104"/>
      <c r="AJ62" s="104"/>
      <c r="AK62" s="104"/>
      <c r="AL62" s="104"/>
      <c r="AM62" s="104"/>
      <c r="AN62" s="104"/>
      <c r="AO62" s="104"/>
      <c r="AP62" s="104"/>
      <c r="AQ62" s="104"/>
      <c r="AR62" s="104"/>
      <c r="AS62" s="9"/>
    </row>
    <row r="63" spans="4:45" ht="11.4" customHeight="1">
      <c r="D63" s="78"/>
      <c r="E63" s="107"/>
      <c r="F63" s="107"/>
      <c r="G63" s="107"/>
      <c r="H63" s="107"/>
      <c r="I63" s="107"/>
      <c r="J63" s="107"/>
      <c r="K63" s="107"/>
      <c r="L63" s="107"/>
      <c r="M63" s="107"/>
      <c r="N63" s="107"/>
      <c r="O63" s="107"/>
      <c r="P63" s="107"/>
      <c r="Q63" s="107"/>
      <c r="R63" s="107"/>
      <c r="S63" s="107"/>
      <c r="T63" s="107"/>
      <c r="U63" s="107"/>
      <c r="V63" s="107"/>
      <c r="W63" s="107"/>
      <c r="X63" s="107"/>
      <c r="Y63" s="107"/>
      <c r="Z63" s="107"/>
      <c r="AA63" s="108"/>
      <c r="AB63" s="235" t="s">
        <v>90</v>
      </c>
      <c r="AC63" s="236"/>
      <c r="AD63" s="104"/>
      <c r="AE63" s="104"/>
      <c r="AF63" s="104"/>
      <c r="AG63" s="104"/>
      <c r="AH63" s="104"/>
      <c r="AI63" s="104"/>
      <c r="AJ63" s="104"/>
      <c r="AK63" s="104"/>
      <c r="AL63" s="104"/>
      <c r="AM63" s="104"/>
      <c r="AN63" s="104"/>
      <c r="AO63" s="104"/>
      <c r="AP63" s="104"/>
      <c r="AQ63" s="104"/>
      <c r="AR63" s="104"/>
      <c r="AS63" s="9"/>
    </row>
    <row r="64" spans="4:45" ht="11.4" customHeight="1">
      <c r="D64" s="78"/>
      <c r="E64" s="107"/>
      <c r="F64" s="107"/>
      <c r="G64" s="107"/>
      <c r="H64" s="107"/>
      <c r="I64" s="107"/>
      <c r="J64" s="107"/>
      <c r="K64" s="107"/>
      <c r="L64" s="107"/>
      <c r="M64" s="107"/>
      <c r="N64" s="107"/>
      <c r="O64" s="107"/>
      <c r="P64" s="107"/>
      <c r="Q64" s="107"/>
      <c r="R64" s="107"/>
      <c r="S64" s="107"/>
      <c r="T64" s="107"/>
      <c r="U64" s="107"/>
      <c r="V64" s="107"/>
      <c r="W64" s="107"/>
      <c r="X64" s="107"/>
      <c r="Y64" s="107"/>
      <c r="Z64" s="107"/>
      <c r="AA64" s="108"/>
      <c r="AB64" s="236"/>
      <c r="AC64" s="235" t="s">
        <v>92</v>
      </c>
      <c r="AD64" s="104"/>
      <c r="AE64" s="104"/>
      <c r="AF64" s="104"/>
      <c r="AG64" s="104"/>
      <c r="AH64" s="104"/>
      <c r="AI64" s="104"/>
      <c r="AJ64" s="104"/>
      <c r="AK64" s="104"/>
      <c r="AL64" s="104"/>
      <c r="AM64" s="104"/>
      <c r="AN64" s="104"/>
      <c r="AO64" s="104"/>
      <c r="AP64" s="104"/>
      <c r="AQ64" s="104"/>
      <c r="AR64" s="104"/>
      <c r="AS64" s="9"/>
    </row>
    <row r="65" spans="1:51" ht="11.4" customHeight="1">
      <c r="D65" s="78"/>
      <c r="E65" s="107"/>
      <c r="F65" s="107"/>
      <c r="G65" s="107"/>
      <c r="H65" s="107"/>
      <c r="I65" s="107"/>
      <c r="J65" s="107"/>
      <c r="K65" s="107"/>
      <c r="L65" s="107"/>
      <c r="M65" s="107"/>
      <c r="N65" s="107"/>
      <c r="O65" s="107"/>
      <c r="P65" s="107"/>
      <c r="Q65" s="107"/>
      <c r="R65" s="107"/>
      <c r="S65" s="107"/>
      <c r="T65" s="107"/>
      <c r="U65" s="107"/>
      <c r="V65" s="107"/>
      <c r="W65" s="107"/>
      <c r="X65" s="107"/>
      <c r="Y65" s="107"/>
      <c r="Z65" s="107"/>
      <c r="AA65" s="108"/>
      <c r="AB65" s="236"/>
      <c r="AC65" s="235" t="s">
        <v>91</v>
      </c>
      <c r="AD65" s="104"/>
      <c r="AE65" s="104"/>
      <c r="AF65" s="104"/>
      <c r="AG65" s="104"/>
      <c r="AH65" s="104"/>
      <c r="AI65" s="104"/>
      <c r="AJ65" s="104"/>
      <c r="AK65" s="104"/>
      <c r="AL65" s="104"/>
      <c r="AM65" s="104"/>
      <c r="AN65" s="104"/>
      <c r="AO65" s="104"/>
      <c r="AP65" s="104"/>
      <c r="AQ65" s="104"/>
      <c r="AR65" s="104"/>
      <c r="AS65" s="9"/>
    </row>
    <row r="66" spans="1:51" ht="11.4" customHeight="1">
      <c r="D66" s="78"/>
      <c r="E66" s="107"/>
      <c r="F66" s="107"/>
      <c r="G66" s="107"/>
      <c r="H66" s="107"/>
      <c r="I66" s="107"/>
      <c r="J66" s="107"/>
      <c r="K66" s="107"/>
      <c r="L66" s="107"/>
      <c r="M66" s="107"/>
      <c r="N66" s="107"/>
      <c r="O66" s="107"/>
      <c r="P66" s="107"/>
      <c r="Q66" s="107"/>
      <c r="R66" s="107"/>
      <c r="S66" s="107"/>
      <c r="T66" s="107"/>
      <c r="U66" s="107"/>
      <c r="V66" s="107"/>
      <c r="W66" s="107"/>
      <c r="X66" s="107"/>
      <c r="Y66" s="107"/>
      <c r="Z66" s="107"/>
      <c r="AA66" s="108"/>
      <c r="AB66" s="236"/>
      <c r="AC66" s="235" t="s">
        <v>93</v>
      </c>
      <c r="AD66" s="104"/>
      <c r="AE66" s="104"/>
      <c r="AF66" s="104"/>
      <c r="AG66" s="104"/>
      <c r="AH66" s="104"/>
      <c r="AI66" s="104"/>
      <c r="AJ66" s="104"/>
      <c r="AK66" s="104"/>
      <c r="AL66" s="104"/>
      <c r="AM66" s="104"/>
      <c r="AN66" s="104"/>
      <c r="AO66" s="104"/>
      <c r="AP66" s="104"/>
      <c r="AQ66" s="104"/>
      <c r="AR66" s="104"/>
      <c r="AS66" s="9"/>
    </row>
    <row r="67" spans="1:51" ht="11.4" customHeight="1">
      <c r="D67" s="78"/>
      <c r="E67" s="107"/>
      <c r="F67" s="107"/>
      <c r="G67" s="107"/>
      <c r="H67" s="107"/>
      <c r="I67" s="107"/>
      <c r="J67" s="107"/>
      <c r="K67" s="107"/>
      <c r="L67" s="107"/>
      <c r="M67" s="107"/>
      <c r="N67" s="107"/>
      <c r="O67" s="107"/>
      <c r="P67" s="107"/>
      <c r="Q67" s="107"/>
      <c r="R67" s="107"/>
      <c r="S67" s="107"/>
      <c r="T67" s="107"/>
      <c r="U67" s="107"/>
      <c r="V67" s="107"/>
      <c r="W67" s="107"/>
      <c r="X67" s="107"/>
      <c r="Y67" s="107"/>
      <c r="Z67" s="107"/>
      <c r="AA67" s="108"/>
      <c r="AB67" s="236"/>
      <c r="AC67" s="235" t="s">
        <v>117</v>
      </c>
      <c r="AD67" s="104"/>
      <c r="AE67" s="104"/>
      <c r="AF67" s="104"/>
      <c r="AG67" s="104"/>
      <c r="AH67" s="104"/>
      <c r="AI67" s="104"/>
      <c r="AJ67" s="104"/>
      <c r="AK67" s="104"/>
      <c r="AL67" s="104"/>
      <c r="AM67" s="104"/>
      <c r="AN67" s="104"/>
      <c r="AO67" s="104"/>
      <c r="AP67" s="104"/>
      <c r="AQ67" s="104"/>
      <c r="AR67" s="104"/>
      <c r="AS67" s="9"/>
    </row>
    <row r="68" spans="1:51" ht="11.4" customHeight="1">
      <c r="D68" s="78"/>
      <c r="E68" s="107"/>
      <c r="F68" s="107"/>
      <c r="G68" s="107"/>
      <c r="H68" s="107"/>
      <c r="I68" s="107"/>
      <c r="J68" s="107"/>
      <c r="K68" s="107"/>
      <c r="L68" s="107"/>
      <c r="M68" s="107"/>
      <c r="N68" s="107"/>
      <c r="O68" s="107"/>
      <c r="P68" s="107"/>
      <c r="Q68" s="107"/>
      <c r="R68" s="107"/>
      <c r="S68" s="107"/>
      <c r="T68" s="107"/>
      <c r="U68" s="107"/>
      <c r="V68" s="107"/>
      <c r="W68" s="107"/>
      <c r="X68" s="107"/>
      <c r="Y68" s="107"/>
      <c r="Z68" s="107"/>
      <c r="AA68" s="108"/>
      <c r="AB68" s="236"/>
      <c r="AC68" s="235" t="s">
        <v>109</v>
      </c>
      <c r="AD68" s="104"/>
      <c r="AE68" s="104"/>
      <c r="AF68" s="104"/>
      <c r="AG68" s="104"/>
      <c r="AH68" s="104"/>
      <c r="AI68" s="104"/>
      <c r="AJ68" s="104"/>
      <c r="AK68" s="104"/>
      <c r="AL68" s="104"/>
      <c r="AM68" s="104"/>
      <c r="AN68" s="104"/>
      <c r="AO68" s="104"/>
      <c r="AP68" s="104"/>
      <c r="AQ68" s="104"/>
      <c r="AR68" s="104"/>
      <c r="AS68" s="9"/>
    </row>
    <row r="69" spans="1:51" ht="11.4" customHeight="1">
      <c r="D69" s="78"/>
      <c r="E69" s="107"/>
      <c r="F69" s="107"/>
      <c r="G69" s="107"/>
      <c r="H69" s="107"/>
      <c r="I69" s="107"/>
      <c r="J69" s="107"/>
      <c r="K69" s="107"/>
      <c r="L69" s="107"/>
      <c r="M69" s="107"/>
      <c r="N69" s="107"/>
      <c r="O69" s="107"/>
      <c r="P69" s="107"/>
      <c r="Q69" s="107"/>
      <c r="R69" s="107"/>
      <c r="S69" s="107"/>
      <c r="T69" s="107"/>
      <c r="U69" s="107"/>
      <c r="V69" s="107"/>
      <c r="W69" s="107"/>
      <c r="X69" s="107"/>
      <c r="Y69" s="107"/>
      <c r="Z69" s="107"/>
      <c r="AA69" s="108"/>
      <c r="AB69" s="236"/>
      <c r="AC69" s="235" t="s">
        <v>94</v>
      </c>
      <c r="AD69" s="104"/>
      <c r="AE69" s="104"/>
      <c r="AF69" s="104"/>
      <c r="AG69" s="104"/>
      <c r="AH69" s="104"/>
      <c r="AI69" s="104"/>
      <c r="AJ69" s="104"/>
      <c r="AK69" s="104"/>
      <c r="AL69" s="104"/>
      <c r="AM69" s="104"/>
      <c r="AN69" s="104"/>
      <c r="AO69" s="104"/>
      <c r="AP69" s="104"/>
      <c r="AQ69" s="104"/>
      <c r="AR69" s="104"/>
      <c r="AS69" s="9"/>
    </row>
    <row r="70" spans="1:51" ht="11.4" customHeight="1">
      <c r="D70" s="78"/>
      <c r="E70" s="107"/>
      <c r="F70" s="107"/>
      <c r="G70" s="107"/>
      <c r="H70" s="107"/>
      <c r="I70" s="107"/>
      <c r="J70" s="107"/>
      <c r="K70" s="107"/>
      <c r="L70" s="107"/>
      <c r="M70" s="107"/>
      <c r="N70" s="107"/>
      <c r="O70" s="107"/>
      <c r="P70" s="107"/>
      <c r="Q70" s="107"/>
      <c r="R70" s="107"/>
      <c r="S70" s="107"/>
      <c r="T70" s="107"/>
      <c r="U70" s="107"/>
      <c r="V70" s="107"/>
      <c r="W70" s="107"/>
      <c r="X70" s="107"/>
      <c r="Y70" s="107"/>
      <c r="Z70" s="107"/>
      <c r="AA70" s="108"/>
      <c r="AB70" s="236"/>
      <c r="AC70" s="235" t="s">
        <v>95</v>
      </c>
      <c r="AD70" s="104"/>
      <c r="AE70" s="104"/>
      <c r="AF70" s="104"/>
      <c r="AG70" s="104"/>
      <c r="AH70" s="104"/>
      <c r="AI70" s="104"/>
      <c r="AJ70" s="104"/>
      <c r="AK70" s="104"/>
      <c r="AL70" s="104"/>
      <c r="AM70" s="104"/>
      <c r="AN70" s="104"/>
      <c r="AO70" s="104"/>
      <c r="AP70" s="104"/>
      <c r="AQ70" s="104"/>
      <c r="AR70" s="104"/>
      <c r="AS70" s="9"/>
    </row>
    <row r="71" spans="1:51" ht="11.4" customHeight="1">
      <c r="D71" s="78"/>
      <c r="E71" s="107"/>
      <c r="F71" s="107"/>
      <c r="G71" s="107"/>
      <c r="H71" s="107"/>
      <c r="I71" s="107"/>
      <c r="J71" s="107"/>
      <c r="K71" s="107"/>
      <c r="L71" s="107"/>
      <c r="M71" s="107"/>
      <c r="N71" s="107"/>
      <c r="O71" s="107"/>
      <c r="P71" s="107"/>
      <c r="Q71" s="107"/>
      <c r="R71" s="107"/>
      <c r="S71" s="107"/>
      <c r="T71" s="107"/>
      <c r="U71" s="107"/>
      <c r="V71" s="107"/>
      <c r="W71" s="107"/>
      <c r="X71" s="107"/>
      <c r="Y71" s="107"/>
      <c r="Z71" s="107"/>
      <c r="AA71" s="108"/>
      <c r="AB71" s="236"/>
      <c r="AC71" s="235" t="s">
        <v>96</v>
      </c>
      <c r="AD71" s="104"/>
      <c r="AE71" s="104"/>
      <c r="AF71" s="104"/>
      <c r="AG71" s="104"/>
      <c r="AH71" s="104"/>
      <c r="AI71" s="104"/>
      <c r="AJ71" s="104"/>
      <c r="AK71" s="104"/>
      <c r="AL71" s="104"/>
      <c r="AM71" s="104"/>
      <c r="AN71" s="104"/>
      <c r="AO71" s="104"/>
      <c r="AP71" s="104"/>
      <c r="AQ71" s="104"/>
      <c r="AR71" s="104"/>
      <c r="AS71" s="9"/>
    </row>
    <row r="72" spans="1:51" ht="11.4" customHeight="1">
      <c r="D72" s="78"/>
      <c r="E72" s="107"/>
      <c r="F72" s="107"/>
      <c r="G72" s="107"/>
      <c r="H72" s="107"/>
      <c r="I72" s="107"/>
      <c r="J72" s="107"/>
      <c r="K72" s="107"/>
      <c r="L72" s="107"/>
      <c r="M72" s="107"/>
      <c r="N72" s="107"/>
      <c r="O72" s="107"/>
      <c r="P72" s="107"/>
      <c r="Q72" s="107"/>
      <c r="R72" s="107"/>
      <c r="S72" s="107"/>
      <c r="T72" s="107"/>
      <c r="U72" s="107"/>
      <c r="V72" s="107"/>
      <c r="W72" s="107"/>
      <c r="X72" s="107"/>
      <c r="Y72" s="107"/>
      <c r="Z72" s="107"/>
      <c r="AA72" s="108"/>
      <c r="AB72" s="236"/>
      <c r="AC72" s="235" t="s">
        <v>110</v>
      </c>
      <c r="AD72" s="104"/>
      <c r="AE72" s="104"/>
      <c r="AF72" s="104"/>
      <c r="AG72" s="104"/>
      <c r="AH72" s="104"/>
      <c r="AI72" s="104"/>
      <c r="AJ72" s="104"/>
      <c r="AK72" s="104"/>
      <c r="AL72" s="104"/>
      <c r="AM72" s="104"/>
      <c r="AN72" s="104"/>
      <c r="AO72" s="104"/>
      <c r="AP72" s="104"/>
      <c r="AQ72" s="104"/>
      <c r="AR72" s="104"/>
      <c r="AS72" s="9"/>
    </row>
    <row r="73" spans="1:51" ht="11.4" customHeight="1">
      <c r="D73" s="78"/>
      <c r="E73" s="107"/>
      <c r="F73" s="107"/>
      <c r="G73" s="107"/>
      <c r="H73" s="107"/>
      <c r="I73" s="107"/>
      <c r="J73" s="107"/>
      <c r="K73" s="107"/>
      <c r="L73" s="107"/>
      <c r="M73" s="107"/>
      <c r="N73" s="107"/>
      <c r="O73" s="107"/>
      <c r="P73" s="107"/>
      <c r="Q73" s="107"/>
      <c r="R73" s="107"/>
      <c r="S73" s="107"/>
      <c r="T73" s="107"/>
      <c r="U73" s="107"/>
      <c r="V73" s="107"/>
      <c r="W73" s="107"/>
      <c r="X73" s="107"/>
      <c r="Y73" s="107"/>
      <c r="Z73" s="107"/>
      <c r="AA73" s="108"/>
      <c r="AB73" s="236"/>
      <c r="AC73" s="237" t="s">
        <v>54</v>
      </c>
      <c r="AD73" s="104"/>
      <c r="AE73" s="104"/>
      <c r="AF73" s="104"/>
      <c r="AG73" s="104"/>
      <c r="AH73" s="104"/>
      <c r="AI73" s="104"/>
      <c r="AJ73" s="104"/>
      <c r="AK73" s="104"/>
      <c r="AL73" s="104"/>
      <c r="AM73" s="104"/>
      <c r="AN73" s="104"/>
      <c r="AO73" s="104"/>
      <c r="AP73" s="104"/>
      <c r="AQ73" s="104"/>
      <c r="AR73" s="104"/>
      <c r="AS73" s="9"/>
    </row>
    <row r="74" spans="1:51" ht="11.4" customHeight="1">
      <c r="D74" s="78"/>
      <c r="E74" s="107"/>
      <c r="F74" s="107"/>
      <c r="G74" s="107"/>
      <c r="H74" s="107"/>
      <c r="I74" s="107"/>
      <c r="J74" s="107"/>
      <c r="K74" s="107"/>
      <c r="L74" s="107"/>
      <c r="M74" s="107"/>
      <c r="N74" s="107"/>
      <c r="O74" s="107"/>
      <c r="P74" s="107"/>
      <c r="Q74" s="107"/>
      <c r="R74" s="107"/>
      <c r="S74" s="107"/>
      <c r="T74" s="107"/>
      <c r="U74" s="107"/>
      <c r="V74" s="107"/>
      <c r="W74" s="107"/>
      <c r="X74" s="107"/>
      <c r="Y74" s="107"/>
      <c r="Z74" s="107"/>
      <c r="AA74" s="108"/>
      <c r="AB74" s="236"/>
      <c r="AC74" s="237" t="s">
        <v>53</v>
      </c>
      <c r="AD74" s="104"/>
      <c r="AE74" s="104"/>
      <c r="AF74" s="104"/>
      <c r="AG74" s="104"/>
      <c r="AH74" s="104"/>
      <c r="AI74" s="104"/>
      <c r="AJ74" s="104"/>
      <c r="AK74" s="104"/>
      <c r="AL74" s="104"/>
      <c r="AM74" s="104"/>
      <c r="AN74" s="104"/>
      <c r="AO74" s="104"/>
      <c r="AP74" s="104"/>
      <c r="AQ74" s="104"/>
      <c r="AR74" s="104"/>
      <c r="AS74" s="9"/>
    </row>
    <row r="75" spans="1:51" ht="11.4" customHeight="1">
      <c r="D75" s="78"/>
      <c r="E75" s="107"/>
      <c r="F75" s="107"/>
      <c r="G75" s="107"/>
      <c r="H75" s="107"/>
      <c r="I75" s="107"/>
      <c r="J75" s="107"/>
      <c r="K75" s="107"/>
      <c r="L75" s="107"/>
      <c r="M75" s="107"/>
      <c r="N75" s="107"/>
      <c r="O75" s="107"/>
      <c r="P75" s="107"/>
      <c r="Q75" s="107"/>
      <c r="R75" s="107"/>
      <c r="S75" s="107"/>
      <c r="T75" s="107"/>
      <c r="U75" s="107"/>
      <c r="V75" s="107"/>
      <c r="W75" s="107"/>
      <c r="X75" s="107"/>
      <c r="Y75" s="107"/>
      <c r="Z75" s="107"/>
      <c r="AA75" s="108"/>
      <c r="AB75" s="236"/>
      <c r="AC75" s="237" t="s">
        <v>52</v>
      </c>
      <c r="AD75" s="104"/>
      <c r="AE75" s="104"/>
      <c r="AF75" s="104"/>
      <c r="AG75" s="104"/>
      <c r="AH75" s="104"/>
      <c r="AI75" s="104"/>
      <c r="AJ75" s="104"/>
      <c r="AK75" s="104"/>
      <c r="AL75" s="104"/>
      <c r="AM75" s="104"/>
      <c r="AN75" s="104"/>
      <c r="AO75" s="104"/>
      <c r="AP75" s="104"/>
      <c r="AQ75" s="104"/>
      <c r="AR75" s="104"/>
      <c r="AS75" s="9"/>
    </row>
    <row r="76" spans="1:51" ht="11.4" customHeight="1">
      <c r="D76" s="78"/>
      <c r="E76" s="107"/>
      <c r="F76" s="107"/>
      <c r="G76" s="107"/>
      <c r="H76" s="107"/>
      <c r="I76" s="107"/>
      <c r="J76" s="107"/>
      <c r="K76" s="107"/>
      <c r="L76" s="107"/>
      <c r="M76" s="107"/>
      <c r="N76" s="107"/>
      <c r="O76" s="107"/>
      <c r="P76" s="107"/>
      <c r="Q76" s="107"/>
      <c r="R76" s="107"/>
      <c r="S76" s="107"/>
      <c r="T76" s="107"/>
      <c r="U76" s="107"/>
      <c r="V76" s="107"/>
      <c r="W76" s="107"/>
      <c r="X76" s="107"/>
      <c r="Y76" s="107"/>
      <c r="Z76" s="107"/>
      <c r="AA76" s="108"/>
      <c r="AB76" s="236"/>
      <c r="AC76" s="235" t="s">
        <v>111</v>
      </c>
      <c r="AD76" s="104"/>
      <c r="AE76" s="104"/>
      <c r="AF76" s="104"/>
      <c r="AG76" s="104"/>
      <c r="AH76" s="104"/>
      <c r="AI76" s="104"/>
      <c r="AJ76" s="104"/>
      <c r="AK76" s="104"/>
      <c r="AL76" s="104"/>
      <c r="AM76" s="104"/>
      <c r="AN76" s="104"/>
      <c r="AO76" s="104"/>
      <c r="AP76" s="104"/>
      <c r="AQ76" s="104"/>
      <c r="AR76" s="104"/>
      <c r="AS76" s="9"/>
    </row>
    <row r="77" spans="1:51" ht="11.4" customHeight="1">
      <c r="D77" s="78"/>
      <c r="E77" s="107"/>
      <c r="F77" s="107"/>
      <c r="G77" s="107"/>
      <c r="H77" s="107"/>
      <c r="I77" s="107"/>
      <c r="J77" s="107"/>
      <c r="K77" s="107"/>
      <c r="L77" s="107"/>
      <c r="M77" s="107"/>
      <c r="N77" s="107"/>
      <c r="O77" s="107"/>
      <c r="P77" s="107"/>
      <c r="Q77" s="107"/>
      <c r="R77" s="107"/>
      <c r="S77" s="107"/>
      <c r="T77" s="107"/>
      <c r="U77" s="107"/>
      <c r="V77" s="107"/>
      <c r="W77" s="107"/>
      <c r="X77" s="107"/>
      <c r="Y77" s="107"/>
      <c r="Z77" s="107"/>
      <c r="AA77" s="108"/>
      <c r="AB77" s="236"/>
      <c r="AC77" s="235" t="s">
        <v>112</v>
      </c>
      <c r="AD77" s="104"/>
      <c r="AE77" s="104"/>
      <c r="AF77" s="104"/>
      <c r="AG77" s="104"/>
      <c r="AH77" s="104"/>
      <c r="AI77" s="104"/>
      <c r="AJ77" s="104"/>
      <c r="AK77" s="104"/>
      <c r="AL77" s="104"/>
      <c r="AM77" s="104"/>
      <c r="AN77" s="104"/>
      <c r="AO77" s="104"/>
      <c r="AP77" s="104"/>
      <c r="AQ77" s="104"/>
      <c r="AR77" s="104"/>
      <c r="AS77" s="9"/>
    </row>
    <row r="78" spans="1:51" ht="11.4" customHeight="1">
      <c r="D78" s="78"/>
      <c r="E78" s="107"/>
      <c r="F78" s="107"/>
      <c r="G78" s="107"/>
      <c r="H78" s="107"/>
      <c r="I78" s="107"/>
      <c r="J78" s="107"/>
      <c r="K78" s="107"/>
      <c r="L78" s="107"/>
      <c r="M78" s="107"/>
      <c r="N78" s="107"/>
      <c r="O78" s="107"/>
      <c r="P78" s="107"/>
      <c r="Q78" s="107"/>
      <c r="R78" s="107"/>
      <c r="S78" s="107"/>
      <c r="T78" s="107"/>
      <c r="U78" s="107"/>
      <c r="V78" s="107"/>
      <c r="W78" s="107"/>
      <c r="X78" s="107"/>
      <c r="Y78" s="107"/>
      <c r="Z78" s="107"/>
      <c r="AA78" s="108"/>
      <c r="AB78" s="169"/>
      <c r="AC78" s="169"/>
      <c r="AD78" s="169"/>
      <c r="AE78" s="169"/>
      <c r="AF78" s="169"/>
      <c r="AG78" s="169"/>
      <c r="AH78" s="169"/>
      <c r="AI78" s="169"/>
      <c r="AJ78" s="169"/>
      <c r="AK78" s="169"/>
      <c r="AL78" s="169"/>
      <c r="AM78" s="169"/>
      <c r="AN78" s="169"/>
      <c r="AO78" s="169"/>
      <c r="AP78" s="169"/>
      <c r="AQ78" s="169"/>
      <c r="AR78" s="169"/>
      <c r="AS78" s="9"/>
    </row>
    <row r="79" spans="1:51" s="7" customFormat="1" ht="2.1" customHeigh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15"/>
      <c r="AB79" s="170"/>
      <c r="AC79" s="170"/>
      <c r="AD79" s="170"/>
      <c r="AE79" s="170"/>
      <c r="AF79" s="170"/>
      <c r="AG79" s="170"/>
      <c r="AH79" s="170"/>
      <c r="AI79" s="170"/>
      <c r="AJ79" s="170"/>
      <c r="AK79" s="170"/>
      <c r="AL79" s="170"/>
      <c r="AM79" s="170"/>
      <c r="AN79" s="170"/>
      <c r="AO79" s="170"/>
      <c r="AP79" s="170"/>
      <c r="AQ79" s="170"/>
      <c r="AR79" s="170"/>
      <c r="AT79" s="20"/>
      <c r="AU79" s="20"/>
      <c r="AV79" s="20"/>
      <c r="AW79" s="20"/>
      <c r="AX79" s="20"/>
      <c r="AY79" s="20"/>
    </row>
    <row r="80" spans="1:51" s="7" customFormat="1" ht="9" customHeight="1">
      <c r="A80" s="107"/>
      <c r="B80" s="107"/>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71"/>
      <c r="AB80" s="172" t="s">
        <v>103</v>
      </c>
      <c r="AC80" s="173"/>
      <c r="AD80" s="173"/>
      <c r="AE80" s="173"/>
      <c r="AF80" s="173"/>
      <c r="AG80" s="173"/>
      <c r="AH80" s="173"/>
      <c r="AI80" s="173"/>
      <c r="AJ80" s="173"/>
      <c r="AK80" s="173"/>
      <c r="AL80" s="173"/>
      <c r="AM80" s="173"/>
      <c r="AN80" s="173"/>
      <c r="AO80" s="173"/>
      <c r="AP80" s="173"/>
      <c r="AQ80" s="173"/>
      <c r="AR80" s="173"/>
      <c r="AT80" s="20"/>
      <c r="AU80" s="20"/>
      <c r="AV80" s="20"/>
      <c r="AW80" s="20"/>
      <c r="AX80" s="20"/>
      <c r="AY80" s="20"/>
    </row>
    <row r="81" spans="1:57" s="7" customFormat="1" ht="13.2">
      <c r="A81" s="107"/>
      <c r="B81" s="107"/>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17"/>
      <c r="AB81" s="174"/>
      <c r="AC81" s="174"/>
      <c r="AD81" s="174"/>
      <c r="AE81" s="174"/>
      <c r="AF81" s="174"/>
      <c r="AG81" s="174"/>
      <c r="AH81" s="117"/>
      <c r="AI81" s="327" t="s">
        <v>129</v>
      </c>
      <c r="AJ81" s="327"/>
      <c r="AK81" s="328"/>
      <c r="AL81" s="328"/>
      <c r="AM81" s="350"/>
      <c r="AO81" s="350"/>
      <c r="AP81" s="350"/>
      <c r="AQ81" s="351"/>
      <c r="AR81" s="352" t="s">
        <v>2</v>
      </c>
      <c r="AS81" s="22"/>
      <c r="AT81" s="109"/>
      <c r="AX81" s="109"/>
      <c r="AY81" s="109"/>
      <c r="BB81" s="2"/>
      <c r="BC81" s="2"/>
      <c r="BD81" s="2"/>
      <c r="BE81" s="5"/>
    </row>
    <row r="82" spans="1:57" ht="13.2">
      <c r="A82" s="107"/>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76"/>
      <c r="AB82" s="174"/>
      <c r="AC82" s="174"/>
      <c r="AD82" s="174"/>
      <c r="AE82" s="174"/>
      <c r="AF82" s="174"/>
      <c r="AG82" s="174"/>
      <c r="AH82" s="174"/>
      <c r="AI82" s="327" t="s">
        <v>0</v>
      </c>
      <c r="AJ82" s="327"/>
      <c r="AK82" s="328"/>
      <c r="AL82" s="328"/>
      <c r="AM82" s="177"/>
      <c r="AO82" s="349" t="s">
        <v>113</v>
      </c>
      <c r="AP82" s="349"/>
      <c r="AQ82" s="349"/>
      <c r="AR82" s="349"/>
      <c r="AS82" s="165"/>
      <c r="AX82" s="165"/>
      <c r="AY82" s="165"/>
    </row>
    <row r="83" spans="1:57" ht="13.2">
      <c r="A83" s="178"/>
      <c r="B83" s="178"/>
      <c r="C83" s="178"/>
      <c r="D83" s="178"/>
      <c r="E83" s="178"/>
      <c r="F83" s="178"/>
      <c r="G83" s="178"/>
      <c r="H83" s="178"/>
      <c r="I83" s="178"/>
      <c r="J83" s="178"/>
      <c r="K83" s="178"/>
      <c r="L83" s="178"/>
      <c r="M83" s="178"/>
      <c r="N83" s="178"/>
      <c r="O83" s="178"/>
      <c r="P83" s="178"/>
      <c r="Q83" s="178"/>
      <c r="R83" s="178"/>
      <c r="S83" s="178"/>
      <c r="T83" s="178"/>
      <c r="U83" s="178"/>
      <c r="V83" s="178"/>
      <c r="W83" s="178"/>
      <c r="X83" s="178"/>
      <c r="Y83" s="178"/>
      <c r="Z83" s="178"/>
      <c r="AA83" s="176"/>
      <c r="AB83" s="119"/>
      <c r="AC83" s="119"/>
      <c r="AD83" s="119"/>
      <c r="AE83" s="119"/>
      <c r="AF83" s="119"/>
      <c r="AG83" s="119"/>
      <c r="AH83" s="119"/>
      <c r="AI83" s="327" t="s">
        <v>1</v>
      </c>
      <c r="AJ83" s="327"/>
      <c r="AK83" s="328"/>
      <c r="AL83" s="328"/>
      <c r="AN83" s="355" t="s">
        <v>107</v>
      </c>
      <c r="AO83" s="355"/>
      <c r="AP83" s="355"/>
      <c r="AQ83" s="355"/>
      <c r="AR83" s="355"/>
      <c r="AS83" s="175"/>
      <c r="AT83" s="175"/>
      <c r="AU83" s="175"/>
      <c r="AV83" s="175"/>
      <c r="AW83" s="165"/>
      <c r="AX83" s="165"/>
      <c r="AY83" s="165"/>
    </row>
    <row r="84" spans="1:57" s="3" customFormat="1" ht="12.75" customHeight="1">
      <c r="A84" s="334" t="s">
        <v>14</v>
      </c>
      <c r="B84" s="334"/>
      <c r="C84" s="106"/>
      <c r="D84" s="78"/>
      <c r="E84" s="107"/>
      <c r="F84" s="107"/>
      <c r="G84" s="107"/>
      <c r="H84" s="107"/>
      <c r="I84" s="107"/>
      <c r="J84" s="107"/>
      <c r="K84" s="107"/>
      <c r="L84" s="107"/>
      <c r="M84" s="107"/>
      <c r="N84" s="107"/>
      <c r="O84" s="107"/>
      <c r="P84" s="107"/>
      <c r="Q84" s="107"/>
      <c r="R84" s="107"/>
      <c r="S84" s="107"/>
      <c r="T84" s="107"/>
      <c r="U84" s="107"/>
      <c r="V84" s="107"/>
      <c r="W84" s="107"/>
      <c r="X84" s="107"/>
      <c r="Y84" s="107"/>
      <c r="Z84" s="107"/>
      <c r="AA84" s="179"/>
      <c r="AB84" s="180"/>
      <c r="AC84" s="180"/>
      <c r="AD84" s="180"/>
      <c r="AE84" s="180"/>
      <c r="AF84" s="180"/>
      <c r="AG84" s="180"/>
      <c r="AH84" s="180"/>
      <c r="AN84" s="180"/>
      <c r="AO84" s="180"/>
      <c r="AP84" s="180"/>
      <c r="AQ84" s="180"/>
      <c r="AR84" s="180"/>
      <c r="AS84" s="180"/>
      <c r="AT84" s="180"/>
      <c r="AU84" s="180"/>
      <c r="AV84" s="180"/>
      <c r="AW84" s="180"/>
      <c r="AX84" s="180"/>
      <c r="AY84" s="180"/>
      <c r="BB84" s="6"/>
      <c r="BC84" s="6"/>
      <c r="BD84" s="6"/>
      <c r="BE84" s="6"/>
    </row>
    <row r="85" spans="1:57" s="5" customFormat="1" ht="12.75" customHeight="1">
      <c r="A85" s="334"/>
      <c r="B85" s="334"/>
      <c r="C85" s="81" t="s">
        <v>39</v>
      </c>
      <c r="D85" s="78" t="s">
        <v>37</v>
      </c>
      <c r="E85" s="107" t="s">
        <v>39</v>
      </c>
      <c r="F85" s="107"/>
      <c r="G85" s="107"/>
      <c r="H85" s="107"/>
      <c r="I85" s="107"/>
      <c r="J85" s="107"/>
      <c r="K85" s="107"/>
      <c r="L85" s="107"/>
      <c r="M85" s="107"/>
      <c r="N85" s="107"/>
      <c r="O85" s="107"/>
      <c r="P85" s="107"/>
      <c r="Q85" s="106"/>
      <c r="R85" s="106"/>
      <c r="S85" s="106"/>
      <c r="T85" s="106"/>
      <c r="U85" s="106"/>
      <c r="V85" s="181"/>
      <c r="W85" s="182"/>
      <c r="X85" s="107"/>
      <c r="Y85" s="106"/>
      <c r="Z85" s="106"/>
      <c r="AA85" s="179"/>
      <c r="AB85" s="183"/>
      <c r="AC85" s="180"/>
      <c r="AD85" s="180"/>
      <c r="AE85" s="180"/>
      <c r="AF85" s="180"/>
      <c r="AG85" s="180"/>
      <c r="AH85" s="180"/>
      <c r="AI85" s="180"/>
      <c r="AJ85" s="180"/>
      <c r="AK85" s="180"/>
      <c r="AL85" s="180"/>
      <c r="AM85" s="180"/>
      <c r="AN85" s="180"/>
      <c r="AO85" s="180"/>
      <c r="AP85" s="180"/>
      <c r="AQ85" s="180"/>
      <c r="AR85" s="180"/>
      <c r="AS85" s="180"/>
      <c r="AT85" s="180"/>
      <c r="AU85" s="180"/>
      <c r="AV85" s="180"/>
      <c r="AW85" s="180"/>
      <c r="AX85" s="180"/>
      <c r="AY85" s="180"/>
      <c r="BB85" s="6"/>
      <c r="BC85" s="6"/>
      <c r="BD85" s="6"/>
      <c r="BE85" s="6"/>
    </row>
    <row r="86" spans="1:57" s="5" customFormat="1" ht="12.75" customHeight="1" thickBot="1">
      <c r="A86" s="106" t="s">
        <v>15</v>
      </c>
      <c r="B86" s="106"/>
      <c r="C86" s="106"/>
      <c r="D86" s="78"/>
      <c r="E86" s="107" t="s">
        <v>34</v>
      </c>
      <c r="F86" s="107"/>
      <c r="G86" s="107"/>
      <c r="H86" s="107"/>
      <c r="I86" s="107"/>
      <c r="J86" s="107"/>
      <c r="K86" s="107"/>
      <c r="L86" s="107"/>
      <c r="M86" s="107"/>
      <c r="N86" s="107"/>
      <c r="O86" s="107"/>
      <c r="P86" s="107"/>
      <c r="Q86" s="107"/>
      <c r="R86" s="107"/>
      <c r="S86" s="107"/>
      <c r="T86" s="107"/>
      <c r="U86" s="107"/>
      <c r="V86" s="107"/>
      <c r="W86" s="107"/>
      <c r="X86" s="107"/>
      <c r="Y86" s="107"/>
      <c r="Z86" s="107"/>
      <c r="AA86" s="179"/>
      <c r="AB86" s="180"/>
      <c r="AC86" s="180"/>
      <c r="AD86" s="180"/>
      <c r="AE86" s="180"/>
      <c r="AF86" s="180"/>
      <c r="AG86" s="180"/>
      <c r="AH86" s="180"/>
      <c r="AI86" s="180"/>
      <c r="AJ86" s="180"/>
      <c r="AK86" s="180"/>
      <c r="AL86" s="180"/>
      <c r="AM86" s="180"/>
      <c r="AN86" s="180"/>
      <c r="AO86" s="180"/>
      <c r="AP86" s="180"/>
      <c r="AQ86" s="180"/>
      <c r="AR86" s="180"/>
      <c r="AS86" s="180"/>
      <c r="AT86" s="180"/>
      <c r="AU86" s="180"/>
      <c r="AV86" s="180"/>
      <c r="AW86" s="180"/>
      <c r="AX86" s="180"/>
      <c r="AY86" s="180"/>
      <c r="BB86" s="3"/>
      <c r="BC86" s="3"/>
      <c r="BD86" s="3"/>
      <c r="BE86" s="3"/>
    </row>
    <row r="87" spans="1:57" s="6" customFormat="1" ht="12.75" customHeight="1">
      <c r="A87" s="335" t="s">
        <v>55</v>
      </c>
      <c r="B87" s="336"/>
      <c r="C87" s="27" t="s">
        <v>78</v>
      </c>
      <c r="D87" s="78" t="s">
        <v>16</v>
      </c>
      <c r="E87" s="28"/>
      <c r="F87" s="29">
        <v>20</v>
      </c>
      <c r="G87" s="30"/>
      <c r="H87" s="28"/>
      <c r="I87" s="29">
        <v>30</v>
      </c>
      <c r="J87" s="30"/>
      <c r="K87" s="28"/>
      <c r="L87" s="29">
        <v>40</v>
      </c>
      <c r="M87" s="30"/>
      <c r="N87" s="28"/>
      <c r="O87" s="29">
        <v>50</v>
      </c>
      <c r="P87" s="30"/>
      <c r="Q87" s="28"/>
      <c r="R87" s="29">
        <v>60</v>
      </c>
      <c r="S87" s="30"/>
      <c r="T87" s="28"/>
      <c r="U87" s="29">
        <v>25</v>
      </c>
      <c r="V87" s="30"/>
      <c r="W87" s="28"/>
      <c r="X87" s="29">
        <v>35</v>
      </c>
      <c r="Y87" s="30"/>
      <c r="Z87" s="184"/>
      <c r="AB87" s="2"/>
      <c r="AC87" s="278" t="s">
        <v>74</v>
      </c>
      <c r="AD87" s="279"/>
      <c r="AE87" s="279"/>
      <c r="AF87" s="279"/>
      <c r="AG87" s="279"/>
      <c r="AH87" s="279"/>
      <c r="AI87" s="279"/>
      <c r="AJ87" s="279"/>
      <c r="AK87" s="279"/>
      <c r="AL87" s="280"/>
      <c r="AM87" s="97"/>
      <c r="AN87" s="97"/>
      <c r="AO87" s="97"/>
      <c r="AP87" s="180"/>
      <c r="AQ87" s="180"/>
      <c r="AR87" s="180"/>
      <c r="AS87" s="180"/>
      <c r="AT87" s="180"/>
      <c r="AU87" s="180"/>
      <c r="AV87" s="180"/>
      <c r="AW87" s="180"/>
      <c r="AX87" s="180"/>
      <c r="AY87" s="180"/>
      <c r="BB87" s="3"/>
      <c r="BC87" s="3"/>
      <c r="BD87" s="3"/>
      <c r="BE87" s="3"/>
    </row>
    <row r="88" spans="1:57" s="6" customFormat="1" ht="12.75" customHeight="1">
      <c r="A88" s="106"/>
      <c r="B88" s="31"/>
      <c r="C88" s="106"/>
      <c r="D88" s="47"/>
      <c r="E88" s="32" t="s">
        <v>9</v>
      </c>
      <c r="F88" s="33" t="s">
        <v>10</v>
      </c>
      <c r="G88" s="34" t="s">
        <v>11</v>
      </c>
      <c r="H88" s="32" t="s">
        <v>9</v>
      </c>
      <c r="I88" s="33" t="s">
        <v>10</v>
      </c>
      <c r="J88" s="34" t="s">
        <v>11</v>
      </c>
      <c r="K88" s="32" t="s">
        <v>9</v>
      </c>
      <c r="L88" s="33" t="s">
        <v>10</v>
      </c>
      <c r="M88" s="34" t="s">
        <v>11</v>
      </c>
      <c r="N88" s="32" t="s">
        <v>9</v>
      </c>
      <c r="O88" s="33" t="s">
        <v>10</v>
      </c>
      <c r="P88" s="34" t="s">
        <v>11</v>
      </c>
      <c r="Q88" s="32" t="s">
        <v>9</v>
      </c>
      <c r="R88" s="33" t="s">
        <v>10</v>
      </c>
      <c r="S88" s="34" t="s">
        <v>11</v>
      </c>
      <c r="T88" s="32" t="s">
        <v>9</v>
      </c>
      <c r="U88" s="33" t="s">
        <v>10</v>
      </c>
      <c r="V88" s="34" t="s">
        <v>11</v>
      </c>
      <c r="W88" s="32" t="s">
        <v>9</v>
      </c>
      <c r="X88" s="33" t="s">
        <v>10</v>
      </c>
      <c r="Y88" s="34" t="s">
        <v>11</v>
      </c>
      <c r="Z88" s="185"/>
      <c r="AB88" s="2"/>
      <c r="AC88" s="307" t="s">
        <v>58</v>
      </c>
      <c r="AD88" s="308"/>
      <c r="AE88" s="309"/>
      <c r="AF88" s="329" t="s">
        <v>114</v>
      </c>
      <c r="AG88" s="311"/>
      <c r="AH88" s="311"/>
      <c r="AI88" s="311"/>
      <c r="AJ88" s="311"/>
      <c r="AK88" s="311"/>
      <c r="AL88" s="312"/>
      <c r="AM88" s="2"/>
      <c r="AN88" s="2"/>
      <c r="AO88" s="2"/>
      <c r="AP88" s="109"/>
      <c r="AQ88" s="110"/>
      <c r="AR88" s="110"/>
      <c r="AS88" s="110"/>
      <c r="AT88" s="109"/>
      <c r="AU88" s="109"/>
      <c r="AV88" s="109"/>
      <c r="AW88" s="109"/>
      <c r="AX88" s="109"/>
      <c r="AY88" s="109"/>
      <c r="BB88" s="3"/>
      <c r="BC88" s="3"/>
      <c r="BD88" s="3"/>
      <c r="BE88" s="5"/>
    </row>
    <row r="89" spans="1:57" s="6" customFormat="1" ht="12.75" customHeight="1">
      <c r="A89" s="35" t="s">
        <v>17</v>
      </c>
      <c r="B89" s="36">
        <v>2.5</v>
      </c>
      <c r="C89" s="25"/>
      <c r="D89" s="37" t="s">
        <v>18</v>
      </c>
      <c r="E89" s="38">
        <f>((0.6666666*C91)/(F87*B89))^0.5</f>
        <v>12.754083675435096</v>
      </c>
      <c r="F89" s="39">
        <f>((0.6666666*C91)/(F87*B89))^0.5</f>
        <v>12.754083675435096</v>
      </c>
      <c r="G89" s="40">
        <f>((0.8333333333*C91)/(F87*B89))^0.5</f>
        <v>14.259499757186434</v>
      </c>
      <c r="H89" s="38">
        <f>((0.6666666*C91)/(I87*B89))^0.5</f>
        <v>10.413665713858881</v>
      </c>
      <c r="I89" s="39">
        <f>((0.6666666*C91)/(I87*B89))^0.5</f>
        <v>10.413665713858881</v>
      </c>
      <c r="J89" s="40">
        <f>((0.8333333333*C91)/(I87*B89))^0.5</f>
        <v>11.642832797482464</v>
      </c>
      <c r="K89" s="38">
        <f>((0.6666666*C91)/(L87*B89))^0.5</f>
        <v>9.0184990547208024</v>
      </c>
      <c r="L89" s="39">
        <f>((0.6666666*C91)/(L87*B89))^0.5</f>
        <v>9.0184990547208024</v>
      </c>
      <c r="M89" s="40">
        <f>((0.8333333333*C91)/(L87*B89))^0.5</f>
        <v>10.082988974634455</v>
      </c>
      <c r="N89" s="38">
        <f>((0.6666666*C91)/(O87*B89))^0.5</f>
        <v>8.0663907765493228</v>
      </c>
      <c r="O89" s="39">
        <f>((0.6666666*C91)/(O87*B89))^0.5</f>
        <v>8.0663907765493228</v>
      </c>
      <c r="P89" s="40">
        <f>((0.8333333333*C91)/(O87*B89))^0.5</f>
        <v>9.0184995054654191</v>
      </c>
      <c r="Q89" s="38">
        <f>((0.6666666*C91)/(R87*B89))^0.5</f>
        <v>7.3635736432794641</v>
      </c>
      <c r="R89" s="39">
        <f>((0.6666666*C91)/(R87*B89))^0.5</f>
        <v>7.3635736432794641</v>
      </c>
      <c r="S89" s="40">
        <f>((0.8333333333*C91)/(R87*B89))^0.5</f>
        <v>8.2327260233209909</v>
      </c>
      <c r="T89" s="38">
        <f>((0.6666666*C91)/(U87*B89))^0.5</f>
        <v>11.407599235597296</v>
      </c>
      <c r="U89" s="39">
        <f>((0.6666666*C91)/(U87*B89))^0.5</f>
        <v>11.407599235597296</v>
      </c>
      <c r="V89" s="40">
        <f>((0.8333333333*C91)/(U87*B89))^0.5</f>
        <v>12.754084312884245</v>
      </c>
      <c r="W89" s="38">
        <f>((0.6666666*C91)/(X87*B89))^0.5</f>
        <v>9.6411810302028282</v>
      </c>
      <c r="X89" s="39">
        <f>((0.6666666*C91)/(X87*B89))^0.5</f>
        <v>9.6411810302028282</v>
      </c>
      <c r="Y89" s="40">
        <f>((0.8333333333*C91)/(X87*B89))^0.5</f>
        <v>10.779168622200348</v>
      </c>
      <c r="Z89" s="185"/>
      <c r="AB89" s="2"/>
      <c r="AC89" s="330" t="s">
        <v>63</v>
      </c>
      <c r="AD89" s="331"/>
      <c r="AE89" s="332"/>
      <c r="AF89" s="329" t="s">
        <v>68</v>
      </c>
      <c r="AG89" s="311"/>
      <c r="AH89" s="311"/>
      <c r="AI89" s="311"/>
      <c r="AJ89" s="311"/>
      <c r="AK89" s="311"/>
      <c r="AL89" s="312"/>
      <c r="AM89" s="97"/>
      <c r="AN89" s="97"/>
      <c r="AO89" s="97"/>
      <c r="AP89" s="186"/>
      <c r="AQ89" s="110"/>
      <c r="AR89" s="110"/>
      <c r="AS89" s="110"/>
      <c r="AT89" s="165"/>
      <c r="AU89" s="165"/>
      <c r="AV89" s="165"/>
      <c r="AW89" s="165"/>
      <c r="AX89" s="165"/>
      <c r="AY89" s="165"/>
      <c r="BB89" s="3"/>
      <c r="BC89" s="3"/>
      <c r="BD89" s="3"/>
      <c r="BE89" s="5"/>
    </row>
    <row r="90" spans="1:57" s="3" customFormat="1" ht="12.75" customHeight="1">
      <c r="A90" s="35" t="s">
        <v>19</v>
      </c>
      <c r="B90" s="41">
        <v>60</v>
      </c>
      <c r="C90" s="42" t="s">
        <v>20</v>
      </c>
      <c r="D90" s="37" t="s">
        <v>21</v>
      </c>
      <c r="E90" s="38">
        <f>((76.8*C94)/(144*B90*F87))^0.3333333333333</f>
        <v>6.320070738108134</v>
      </c>
      <c r="F90" s="39">
        <f>((185*C94)/(144*B90*F87))^0.3333333333333</f>
        <v>8.4721201974417895</v>
      </c>
      <c r="G90" s="40">
        <f>((145*C94)/(144*B90*F87))^0.3333333333333</f>
        <v>7.8113158699131775</v>
      </c>
      <c r="H90" s="38">
        <f>((76.8*C94)/(144*B90*I87))^0.3333333333333</f>
        <v>5.5210903325628609</v>
      </c>
      <c r="I90" s="39">
        <f>((185*C94)/(144*B90*I87))^0.3333333333333</f>
        <v>7.4010786993830813</v>
      </c>
      <c r="J90" s="40">
        <f>((145*C94)/(144*B90*I87))^0.3333333333333</f>
        <v>6.8238129478408744</v>
      </c>
      <c r="K90" s="38">
        <f>((76.8*C94)/(144*B90*L87))^0.3333333333333</f>
        <v>5.0162434690932578</v>
      </c>
      <c r="L90" s="39">
        <f>((185*C94)/(144*B90*L87))^0.3333333333333</f>
        <v>6.7243262569102162</v>
      </c>
      <c r="M90" s="40">
        <f>((145*C94)/(144*B90*L87))^0.3333333333333</f>
        <v>6.1998455145781781</v>
      </c>
      <c r="N90" s="38">
        <f>((76.8*C94)/(144*B90*O87))^0.3333333333333</f>
        <v>4.6566679345652942</v>
      </c>
      <c r="O90" s="39">
        <f>((185*C94)/(144*B90*O87))^0.3333333333333</f>
        <v>6.2423115335287811</v>
      </c>
      <c r="P90" s="40">
        <f>((145*C94)/(144*B90*O87))^0.3333333333333</f>
        <v>5.7554267421181127</v>
      </c>
      <c r="Q90" s="38">
        <f>((76.8*C94)/(144*B90*R87))^0.3333333333333</f>
        <v>4.3820923009609736</v>
      </c>
      <c r="R90" s="39">
        <f>((185*C94)/(144*B90*R87))^0.3333333333333</f>
        <v>5.8742400565502031</v>
      </c>
      <c r="S90" s="40">
        <f>((145*C94)/(144*B90*R87))^0.3333333333333</f>
        <v>5.4160639259185377</v>
      </c>
      <c r="T90" s="38">
        <f>((76.8*C94)/(144*B90*U87))^0.3333333333333</f>
        <v>5.8670339531291607</v>
      </c>
      <c r="U90" s="39">
        <f>((185*C94)/(144*B90*U87))^0.3333333333333</f>
        <v>7.8648197010942758</v>
      </c>
      <c r="V90" s="40">
        <f>((145*C94)/(144*B90*U87))^0.3333333333333</f>
        <v>7.2513833035223136</v>
      </c>
      <c r="W90" s="38">
        <f>((76.8*C94)/(144*B90*X87))^0.3333333333333</f>
        <v>5.2445623912338064</v>
      </c>
      <c r="X90" s="39">
        <f>((185*C94)/(144*B90*X87))^0.3333333333333</f>
        <v>7.0303901337053833</v>
      </c>
      <c r="Y90" s="40">
        <f>((145*C94)/(144*B90*X87))^0.3333333333333</f>
        <v>6.482037169358895</v>
      </c>
      <c r="Z90" s="185"/>
      <c r="AB90" s="2"/>
      <c r="AC90" s="330" t="s">
        <v>62</v>
      </c>
      <c r="AD90" s="331"/>
      <c r="AE90" s="332"/>
      <c r="AF90" s="329" t="s">
        <v>64</v>
      </c>
      <c r="AG90" s="311"/>
      <c r="AH90" s="311"/>
      <c r="AI90" s="311"/>
      <c r="AJ90" s="311"/>
      <c r="AK90" s="311"/>
      <c r="AL90" s="312"/>
      <c r="AM90" s="97"/>
      <c r="AN90" s="97"/>
      <c r="AO90" s="97"/>
      <c r="AP90" s="165"/>
      <c r="AQ90" s="165"/>
      <c r="AR90" s="165"/>
      <c r="AS90" s="165"/>
      <c r="AT90" s="165"/>
      <c r="AU90" s="165"/>
      <c r="AV90" s="165"/>
      <c r="AW90" s="165"/>
      <c r="AX90" s="165"/>
      <c r="AY90" s="165"/>
      <c r="BB90" s="5"/>
      <c r="BC90" s="5"/>
      <c r="BD90" s="5"/>
      <c r="BE90" s="6"/>
    </row>
    <row r="91" spans="1:57" ht="12.75" customHeight="1" thickBot="1">
      <c r="A91" s="107"/>
      <c r="B91" s="187"/>
      <c r="C91" s="26">
        <v>12200</v>
      </c>
      <c r="D91" s="78" t="s">
        <v>22</v>
      </c>
      <c r="E91" s="43">
        <f t="shared" ref="E91:Y91" si="18">FLOOR(MIN(E89:E90),0.0833)</f>
        <v>6.2474999999999996</v>
      </c>
      <c r="F91" s="44">
        <f t="shared" si="18"/>
        <v>8.4132999999999996</v>
      </c>
      <c r="G91" s="45">
        <f t="shared" si="18"/>
        <v>7.7469000000000001</v>
      </c>
      <c r="H91" s="43">
        <f t="shared" si="18"/>
        <v>5.4977999999999998</v>
      </c>
      <c r="I91" s="44">
        <f t="shared" si="18"/>
        <v>7.3304</v>
      </c>
      <c r="J91" s="45">
        <f t="shared" si="18"/>
        <v>6.7473000000000001</v>
      </c>
      <c r="K91" s="43">
        <f t="shared" si="18"/>
        <v>4.9980000000000002</v>
      </c>
      <c r="L91" s="44">
        <f t="shared" si="18"/>
        <v>6.6639999999999997</v>
      </c>
      <c r="M91" s="45">
        <f t="shared" si="18"/>
        <v>6.1642000000000001</v>
      </c>
      <c r="N91" s="43">
        <f t="shared" si="18"/>
        <v>4.5815000000000001</v>
      </c>
      <c r="O91" s="44">
        <f t="shared" si="18"/>
        <v>6.1642000000000001</v>
      </c>
      <c r="P91" s="45">
        <f t="shared" si="18"/>
        <v>5.7477</v>
      </c>
      <c r="Q91" s="43">
        <f t="shared" si="18"/>
        <v>4.3315999999999999</v>
      </c>
      <c r="R91" s="44">
        <f t="shared" si="18"/>
        <v>5.8309999999999995</v>
      </c>
      <c r="S91" s="45">
        <f t="shared" si="18"/>
        <v>5.4145000000000003</v>
      </c>
      <c r="T91" s="43">
        <f t="shared" si="18"/>
        <v>5.8309999999999995</v>
      </c>
      <c r="U91" s="44">
        <f t="shared" si="18"/>
        <v>7.8301999999999996</v>
      </c>
      <c r="V91" s="45">
        <f t="shared" si="18"/>
        <v>7.2470999999999997</v>
      </c>
      <c r="W91" s="43">
        <f t="shared" si="18"/>
        <v>5.1646000000000001</v>
      </c>
      <c r="X91" s="44">
        <f t="shared" si="18"/>
        <v>6.9972000000000003</v>
      </c>
      <c r="Y91" s="45">
        <f t="shared" si="18"/>
        <v>6.4141000000000004</v>
      </c>
      <c r="Z91" s="185"/>
      <c r="AC91" s="330" t="s">
        <v>60</v>
      </c>
      <c r="AD91" s="331"/>
      <c r="AE91" s="332"/>
      <c r="AF91" s="329" t="s">
        <v>59</v>
      </c>
      <c r="AG91" s="311"/>
      <c r="AH91" s="311"/>
      <c r="AI91" s="311"/>
      <c r="AJ91" s="311"/>
      <c r="AK91" s="311"/>
      <c r="AL91" s="312"/>
      <c r="AM91" s="95"/>
      <c r="AN91" s="96"/>
      <c r="AO91" s="95"/>
      <c r="AP91" s="23"/>
      <c r="AQ91" s="23"/>
      <c r="AR91" s="23"/>
      <c r="AS91" s="23"/>
      <c r="AT91" s="23"/>
      <c r="AU91" s="23"/>
      <c r="AV91" s="23"/>
      <c r="AW91" s="23"/>
      <c r="AX91" s="23"/>
      <c r="AY91" s="23"/>
      <c r="BB91" s="5"/>
      <c r="BC91" s="5"/>
      <c r="BD91" s="5"/>
      <c r="BE91" s="6"/>
    </row>
    <row r="92" spans="1:57" s="5" customFormat="1" ht="12.75" customHeight="1" thickBot="1">
      <c r="A92" s="107"/>
      <c r="B92" s="187"/>
      <c r="C92" s="188"/>
      <c r="D92" s="78"/>
      <c r="E92" s="46"/>
      <c r="F92" s="46"/>
      <c r="G92" s="46"/>
      <c r="H92" s="46"/>
      <c r="I92" s="46"/>
      <c r="J92" s="46"/>
      <c r="K92" s="46"/>
      <c r="L92" s="46"/>
      <c r="M92" s="46"/>
      <c r="N92" s="46"/>
      <c r="O92" s="46"/>
      <c r="P92" s="46"/>
      <c r="Q92" s="46"/>
      <c r="R92" s="46"/>
      <c r="S92" s="46"/>
      <c r="T92" s="46"/>
      <c r="U92" s="46"/>
      <c r="V92" s="46"/>
      <c r="W92" s="46"/>
      <c r="X92" s="46"/>
      <c r="Y92" s="46"/>
      <c r="Z92" s="185"/>
      <c r="AB92" s="2"/>
      <c r="AC92" s="313" t="s">
        <v>61</v>
      </c>
      <c r="AD92" s="314"/>
      <c r="AE92" s="315"/>
      <c r="AF92" s="333" t="s">
        <v>57</v>
      </c>
      <c r="AG92" s="283"/>
      <c r="AH92" s="283"/>
      <c r="AI92" s="283"/>
      <c r="AJ92" s="283"/>
      <c r="AK92" s="283"/>
      <c r="AL92" s="284"/>
      <c r="AM92" s="95"/>
      <c r="AN92" s="95"/>
      <c r="AO92" s="95"/>
      <c r="AP92" s="23"/>
      <c r="AQ92" s="23"/>
      <c r="AR92" s="23"/>
      <c r="AS92" s="23"/>
      <c r="AT92" s="23"/>
      <c r="AU92" s="23"/>
      <c r="AV92" s="23"/>
      <c r="AW92" s="23"/>
      <c r="AX92" s="23"/>
      <c r="AY92" s="23"/>
      <c r="BB92" s="6"/>
      <c r="BC92" s="6"/>
      <c r="BD92" s="6"/>
      <c r="BE92" s="6"/>
    </row>
    <row r="93" spans="1:57" s="5" customFormat="1" ht="12.75" customHeight="1">
      <c r="A93" s="107"/>
      <c r="B93" s="187"/>
      <c r="C93" s="189" t="s">
        <v>23</v>
      </c>
      <c r="D93" s="78" t="s">
        <v>24</v>
      </c>
      <c r="E93" s="28"/>
      <c r="F93" s="29">
        <f>F$87</f>
        <v>20</v>
      </c>
      <c r="G93" s="30"/>
      <c r="H93" s="28"/>
      <c r="I93" s="29">
        <v>30</v>
      </c>
      <c r="J93" s="30"/>
      <c r="K93" s="28"/>
      <c r="L93" s="29">
        <v>40</v>
      </c>
      <c r="M93" s="30"/>
      <c r="N93" s="28"/>
      <c r="O93" s="29">
        <v>50</v>
      </c>
      <c r="P93" s="30"/>
      <c r="Q93" s="28"/>
      <c r="R93" s="29">
        <v>60</v>
      </c>
      <c r="S93" s="30"/>
      <c r="T93" s="28"/>
      <c r="U93" s="29">
        <v>25</v>
      </c>
      <c r="V93" s="30"/>
      <c r="W93" s="28"/>
      <c r="X93" s="29">
        <v>35</v>
      </c>
      <c r="Y93" s="30"/>
      <c r="Z93" s="184"/>
      <c r="AB93" s="250"/>
      <c r="AC93" s="250"/>
      <c r="AD93" s="250"/>
      <c r="AE93" s="250"/>
      <c r="AF93" s="250"/>
      <c r="AG93" s="250"/>
      <c r="AH93" s="250"/>
      <c r="AI93" s="250"/>
      <c r="AJ93" s="250"/>
      <c r="AK93" s="250"/>
      <c r="AL93" s="250"/>
      <c r="AM93" s="250"/>
      <c r="AN93" s="250"/>
      <c r="AO93" s="250"/>
      <c r="AP93" s="109"/>
      <c r="AQ93" s="109"/>
      <c r="AR93" s="109"/>
      <c r="AS93" s="109"/>
      <c r="AT93" s="109"/>
      <c r="AU93" s="109"/>
      <c r="AV93" s="109"/>
      <c r="AW93" s="109"/>
      <c r="AX93" s="109"/>
      <c r="AY93" s="109"/>
      <c r="BB93" s="250"/>
      <c r="BC93" s="250"/>
      <c r="BD93" s="250"/>
      <c r="BE93" s="250"/>
    </row>
    <row r="94" spans="1:57" s="6" customFormat="1" ht="12.75" customHeight="1">
      <c r="A94" s="106"/>
      <c r="B94" s="178"/>
      <c r="C94" s="26">
        <v>568000</v>
      </c>
      <c r="D94" s="47"/>
      <c r="E94" s="32" t="s">
        <v>9</v>
      </c>
      <c r="F94" s="33" t="s">
        <v>10</v>
      </c>
      <c r="G94" s="34" t="s">
        <v>11</v>
      </c>
      <c r="H94" s="32" t="s">
        <v>9</v>
      </c>
      <c r="I94" s="33" t="s">
        <v>10</v>
      </c>
      <c r="J94" s="34" t="s">
        <v>11</v>
      </c>
      <c r="K94" s="32" t="s">
        <v>9</v>
      </c>
      <c r="L94" s="33" t="s">
        <v>10</v>
      </c>
      <c r="M94" s="34" t="s">
        <v>11</v>
      </c>
      <c r="N94" s="32" t="s">
        <v>9</v>
      </c>
      <c r="O94" s="33" t="s">
        <v>10</v>
      </c>
      <c r="P94" s="34" t="s">
        <v>11</v>
      </c>
      <c r="Q94" s="32" t="s">
        <v>9</v>
      </c>
      <c r="R94" s="33" t="s">
        <v>10</v>
      </c>
      <c r="S94" s="34" t="s">
        <v>11</v>
      </c>
      <c r="T94" s="32" t="s">
        <v>9</v>
      </c>
      <c r="U94" s="33" t="s">
        <v>10</v>
      </c>
      <c r="V94" s="34" t="s">
        <v>11</v>
      </c>
      <c r="W94" s="32" t="s">
        <v>9</v>
      </c>
      <c r="X94" s="33" t="s">
        <v>10</v>
      </c>
      <c r="Y94" s="34" t="s">
        <v>11</v>
      </c>
      <c r="Z94" s="185"/>
      <c r="AB94" s="2"/>
      <c r="AC94" s="278" t="s">
        <v>31</v>
      </c>
      <c r="AD94" s="279"/>
      <c r="AE94" s="303"/>
      <c r="AF94" s="304" t="s">
        <v>32</v>
      </c>
      <c r="AG94" s="305"/>
      <c r="AH94" s="305"/>
      <c r="AI94" s="305"/>
      <c r="AJ94" s="305"/>
      <c r="AK94" s="305"/>
      <c r="AL94" s="306"/>
      <c r="AM94" s="97"/>
      <c r="AN94" s="97"/>
      <c r="AO94" s="95"/>
      <c r="AP94" s="109"/>
      <c r="AQ94" s="109"/>
      <c r="AR94" s="109"/>
      <c r="AS94" s="109"/>
      <c r="AT94" s="109"/>
      <c r="AU94" s="109"/>
      <c r="AV94" s="109"/>
      <c r="AW94" s="109"/>
      <c r="AX94" s="109"/>
      <c r="AY94" s="109"/>
      <c r="BE94" s="2"/>
    </row>
    <row r="95" spans="1:57" s="6" customFormat="1" ht="12.75" customHeight="1">
      <c r="A95" s="35" t="s">
        <v>17</v>
      </c>
      <c r="B95" s="36">
        <v>1.88</v>
      </c>
      <c r="C95" s="106"/>
      <c r="D95" s="37" t="s">
        <v>18</v>
      </c>
      <c r="E95" s="38">
        <f>((0.6666666*C91)/(F93*B95))^0.5</f>
        <v>14.707550275500777</v>
      </c>
      <c r="F95" s="39">
        <f>((0.6666666*C91)/(F93*B95))^0.5</f>
        <v>14.707550275500777</v>
      </c>
      <c r="G95" s="40">
        <f>((0.8333333333*C91)/(F93*B95))^0.5</f>
        <v>16.443541921105997</v>
      </c>
      <c r="H95" s="38">
        <f>((0.6666666*C91)/(I93*B95))^0.5</f>
        <v>12.00866451376902</v>
      </c>
      <c r="I95" s="39">
        <f>((0.6666666*C91)/(I93*B95))^0.5</f>
        <v>12.00866451376902</v>
      </c>
      <c r="J95" s="40">
        <f>((0.8333333333*C91)/(I93*B95))^0.5</f>
        <v>13.426095756924775</v>
      </c>
      <c r="K95" s="38">
        <f>((0.6666666*C91)/(L93*B95))^0.5</f>
        <v>10.399808534448676</v>
      </c>
      <c r="L95" s="39">
        <f>((0.6666666*C91)/(L93*B95))^0.5</f>
        <v>10.399808534448676</v>
      </c>
      <c r="M95" s="40">
        <f>((0.8333333333*C91)/(L93*B95))^0.5</f>
        <v>11.627339999139318</v>
      </c>
      <c r="N95" s="38">
        <f>((0.6666666*C91)/(O93*B95))^0.5</f>
        <v>9.3018715344038796</v>
      </c>
      <c r="O95" s="39">
        <f>((0.6666666*C91)/(O93*B95))^0.5</f>
        <v>9.3018715344038796</v>
      </c>
      <c r="P95" s="40">
        <f>((0.8333333333*C91)/(O93*B95))^0.5</f>
        <v>10.399809054231143</v>
      </c>
      <c r="Q95" s="38">
        <f>((0.6666666*C91)/(R93*B95))^0.5</f>
        <v>8.4914081106803287</v>
      </c>
      <c r="R95" s="39">
        <f>((0.6666666*C91)/(R93*B95))^0.5</f>
        <v>8.4914081106803287</v>
      </c>
      <c r="S95" s="40">
        <f>((0.8333333333*C91)/(R93*B95))^0.5</f>
        <v>9.4936833545814423</v>
      </c>
      <c r="T95" s="38">
        <f>((0.6666666*C91)/(U93*B95))^0.5</f>
        <v>13.154832879406198</v>
      </c>
      <c r="U95" s="39">
        <f>((0.6666666*C91)/(U93*B95))^0.5</f>
        <v>13.154832879406198</v>
      </c>
      <c r="V95" s="40">
        <f>((0.8333333333*C91)/(U93*B95))^0.5</f>
        <v>14.707551010584195</v>
      </c>
      <c r="W95" s="38">
        <f>((0.6666666*C91)/(X93*B95))^0.5</f>
        <v>11.117862978272731</v>
      </c>
      <c r="X95" s="39">
        <f>((0.6666666*C91)/(X93*B95))^0.5</f>
        <v>11.117862978272731</v>
      </c>
      <c r="Y95" s="40">
        <f>((0.8333333333*C91)/(X93*B95))^0.5</f>
        <v>12.430149313231926</v>
      </c>
      <c r="Z95" s="185"/>
      <c r="AB95" s="2"/>
      <c r="AC95" s="307" t="s">
        <v>84</v>
      </c>
      <c r="AD95" s="308"/>
      <c r="AE95" s="309"/>
      <c r="AF95" s="310" t="s">
        <v>65</v>
      </c>
      <c r="AG95" s="311"/>
      <c r="AH95" s="311"/>
      <c r="AI95" s="311"/>
      <c r="AJ95" s="311"/>
      <c r="AK95" s="311"/>
      <c r="AL95" s="312"/>
      <c r="AM95" s="2"/>
      <c r="AN95" s="2"/>
      <c r="AO95" s="95"/>
      <c r="AP95" s="109"/>
      <c r="AQ95" s="109"/>
      <c r="AR95" s="109"/>
      <c r="AS95" s="109"/>
      <c r="AT95" s="109"/>
      <c r="AU95" s="109"/>
      <c r="AV95" s="109"/>
      <c r="AW95" s="109"/>
      <c r="AX95" s="109"/>
      <c r="AY95" s="109"/>
      <c r="BB95" s="3"/>
      <c r="BC95" s="3"/>
      <c r="BD95" s="3"/>
      <c r="BE95" s="5"/>
    </row>
    <row r="96" spans="1:57" s="6" customFormat="1" ht="12.75" customHeight="1">
      <c r="A96" s="35" t="s">
        <v>19</v>
      </c>
      <c r="B96" s="48">
        <v>60</v>
      </c>
      <c r="C96" s="25"/>
      <c r="D96" s="37" t="s">
        <v>21</v>
      </c>
      <c r="E96" s="38">
        <f>((76.8*C94)/(144*B96*F93))^0.3333333333333</f>
        <v>6.320070738108134</v>
      </c>
      <c r="F96" s="39">
        <f>((185*C94)/(144*B96*F93))^0.3333333333333</f>
        <v>8.4721201974417895</v>
      </c>
      <c r="G96" s="40">
        <f>((145*C94)/(144*B96*F93))^0.3333333333333</f>
        <v>7.8113158699131775</v>
      </c>
      <c r="H96" s="38">
        <f>((76.8*C94)/(144*B96*I93))^0.3333333333333</f>
        <v>5.5210903325628609</v>
      </c>
      <c r="I96" s="39">
        <f>((185*C94)/(144*B96*I93))^0.3333333333333</f>
        <v>7.4010786993830813</v>
      </c>
      <c r="J96" s="40">
        <f>((145*C94)/(144*B96*I93))^0.3333333333333</f>
        <v>6.8238129478408744</v>
      </c>
      <c r="K96" s="38">
        <f>((76.8*C94)/(144*B96*L93))^0.3333333333333</f>
        <v>5.0162434690932578</v>
      </c>
      <c r="L96" s="39">
        <f>((185*C94)/(144*B96*L93))^0.3333333333333</f>
        <v>6.7243262569102162</v>
      </c>
      <c r="M96" s="40">
        <f>((145*C94)/(144*B96*L93))^0.3333333333333</f>
        <v>6.1998455145781781</v>
      </c>
      <c r="N96" s="38">
        <f>((76.8*C94)/(144*B96*O93))^0.3333333333333</f>
        <v>4.6566679345652942</v>
      </c>
      <c r="O96" s="39">
        <f>((185*C94)/(144*B96*O93))^0.3333333333333</f>
        <v>6.2423115335287811</v>
      </c>
      <c r="P96" s="40">
        <f>((145*C94)/(144*B96*O93))^0.3333333333333</f>
        <v>5.7554267421181127</v>
      </c>
      <c r="Q96" s="38">
        <f>((76.8*C94)/(144*B96*R93))^0.3333333333333</f>
        <v>4.3820923009609736</v>
      </c>
      <c r="R96" s="39">
        <f>((185*C94)/(144*B96*R93))^0.3333333333333</f>
        <v>5.8742400565502031</v>
      </c>
      <c r="S96" s="40">
        <f>((145*C94)/(144*B96*R93))^0.3333333333333</f>
        <v>5.4160639259185377</v>
      </c>
      <c r="T96" s="38">
        <f>((76.8*C94)/(144*B96*U93))^0.3333333333333</f>
        <v>5.8670339531291607</v>
      </c>
      <c r="U96" s="39">
        <f>((185*C94)/(144*B96*U93))^0.3333333333333</f>
        <v>7.8648197010942758</v>
      </c>
      <c r="V96" s="40">
        <f>((145*C94)/(144*B96*U93))^0.3333333333333</f>
        <v>7.2513833035223136</v>
      </c>
      <c r="W96" s="38">
        <f>((76.8*C94)/(144*B96*X93))^0.3333333333333</f>
        <v>5.2445623912338064</v>
      </c>
      <c r="X96" s="39">
        <f>((185*C94)/(144*B96*X93))^0.3333333333333</f>
        <v>7.0303901337053833</v>
      </c>
      <c r="Y96" s="40">
        <f>((145*C94)/(144*B96*X93))^0.3333333333333</f>
        <v>6.482037169358895</v>
      </c>
      <c r="Z96" s="185"/>
      <c r="AB96" s="2"/>
      <c r="AC96" s="313" t="s">
        <v>66</v>
      </c>
      <c r="AD96" s="314"/>
      <c r="AE96" s="315"/>
      <c r="AF96" s="316" t="s">
        <v>67</v>
      </c>
      <c r="AG96" s="283"/>
      <c r="AH96" s="283"/>
      <c r="AI96" s="283"/>
      <c r="AJ96" s="283"/>
      <c r="AK96" s="283"/>
      <c r="AL96" s="284"/>
      <c r="AM96" s="97"/>
      <c r="AN96" s="97"/>
      <c r="AO96" s="95"/>
      <c r="AP96" s="165"/>
      <c r="AQ96" s="165"/>
      <c r="AR96" s="165"/>
      <c r="AS96" s="165"/>
      <c r="AT96" s="165"/>
      <c r="AU96" s="165"/>
      <c r="AV96" s="165"/>
      <c r="AW96" s="165"/>
      <c r="AX96" s="165"/>
      <c r="AY96" s="165"/>
      <c r="BB96" s="2"/>
      <c r="BC96" s="2"/>
      <c r="BD96" s="2"/>
      <c r="BE96" s="5"/>
    </row>
    <row r="97" spans="1:57" s="3" customFormat="1" ht="12.75" customHeight="1">
      <c r="A97" s="35" t="s">
        <v>25</v>
      </c>
      <c r="B97" s="49">
        <v>1.88</v>
      </c>
      <c r="C97" s="190" t="s">
        <v>26</v>
      </c>
      <c r="D97" s="37" t="s">
        <v>27</v>
      </c>
      <c r="E97" s="38">
        <f>(C98*12)/(0.5*F93*C101*B97)</f>
        <v>49.392097264437695</v>
      </c>
      <c r="F97" s="39">
        <f>(C98*12)/(1.25*F93*C101*B97)</f>
        <v>19.75683890577508</v>
      </c>
      <c r="G97" s="40">
        <f>(C98*12)/(1.1*F93*C101*B97)</f>
        <v>22.450953302017133</v>
      </c>
      <c r="H97" s="38">
        <f>(C98*12)/(0.5*I93*C101*B97)</f>
        <v>32.928064842958463</v>
      </c>
      <c r="I97" s="39">
        <f>(C98*12)/(1.25*I93*C101*B97)</f>
        <v>13.171225937183385</v>
      </c>
      <c r="J97" s="40">
        <f>(C98*12)/(1.1*I93*C101*B97)</f>
        <v>14.967302201344756</v>
      </c>
      <c r="K97" s="38">
        <f>(C98*12)/(0.5*L93*C101*B97)</f>
        <v>24.696048632218847</v>
      </c>
      <c r="L97" s="39">
        <f>(C98*12)/(1.25*L93*C101*B97)</f>
        <v>9.87841945288754</v>
      </c>
      <c r="M97" s="40">
        <f>(C98*12)/(1.1*L93*C101*B97)</f>
        <v>11.225476651008567</v>
      </c>
      <c r="N97" s="38">
        <f>(C98*12)/(0.5*O93*C101*B97)</f>
        <v>19.75683890577508</v>
      </c>
      <c r="O97" s="39">
        <f>(C98*12)/(1.25*O93*C101*B97)</f>
        <v>7.9027355623100304</v>
      </c>
      <c r="P97" s="40">
        <f>(C98*12)/(1.1*O93*C101*B97)</f>
        <v>8.9803813208068526</v>
      </c>
      <c r="Q97" s="38">
        <f>(C98*12)/(0.5*R93*C101*B97)</f>
        <v>16.464032421479232</v>
      </c>
      <c r="R97" s="39">
        <f>(C98*12)/(1.25*R93*C101*B97)</f>
        <v>6.5856129685916924</v>
      </c>
      <c r="S97" s="40">
        <f>(C98*12)/(1.1*R93*C101*B97)</f>
        <v>7.483651100672378</v>
      </c>
      <c r="T97" s="38">
        <f>(C98*12)/(0.5*U93*C101*B97)</f>
        <v>39.51367781155016</v>
      </c>
      <c r="U97" s="39">
        <f>(C98*12)/(1.25*U93*C101*B97)</f>
        <v>15.805471124620061</v>
      </c>
      <c r="V97" s="40">
        <f>(C98*12)/(1.1*U93*C101*B97)</f>
        <v>17.960762641613705</v>
      </c>
      <c r="W97" s="38">
        <f>(C98*12)/(0.5*X93*C101*B97)</f>
        <v>28.224055579678684</v>
      </c>
      <c r="X97" s="39">
        <f>(C98*12)/(1.25*X93*C101*B97)</f>
        <v>11.289622231871473</v>
      </c>
      <c r="Y97" s="40">
        <f>(C98*12)/(1.1*X93*C101*B97)</f>
        <v>12.829116172581216</v>
      </c>
      <c r="Z97" s="185"/>
      <c r="AG97" s="110"/>
      <c r="AH97" s="110"/>
      <c r="AI97" s="110"/>
      <c r="AJ97" s="110"/>
      <c r="AK97" s="110"/>
      <c r="AL97" s="110"/>
      <c r="AM97" s="110"/>
      <c r="AN97" s="110"/>
      <c r="AO97" s="110"/>
      <c r="AP97" s="110"/>
      <c r="AQ97" s="110"/>
      <c r="AR97" s="110"/>
      <c r="AS97" s="110"/>
      <c r="AT97" s="110"/>
      <c r="AU97" s="110"/>
      <c r="AV97" s="110"/>
      <c r="AW97" s="110"/>
      <c r="AX97" s="110"/>
      <c r="AY97" s="110"/>
      <c r="BB97" s="2"/>
      <c r="BC97" s="2"/>
      <c r="BD97" s="2"/>
      <c r="BE97" s="5"/>
    </row>
    <row r="98" spans="1:57" s="7" customFormat="1" ht="12.75" customHeight="1" thickBot="1">
      <c r="A98" s="107"/>
      <c r="B98" s="187"/>
      <c r="C98" s="50">
        <v>650</v>
      </c>
      <c r="D98" s="78" t="s">
        <v>22</v>
      </c>
      <c r="E98" s="51">
        <f>FLOOR(MIN(E95:E97),0.08333)</f>
        <v>6.2497499999999997</v>
      </c>
      <c r="F98" s="44">
        <f>FLOOR(MIN(F95:F97),0.08333)</f>
        <v>8.4163300000000003</v>
      </c>
      <c r="G98" s="52">
        <f>FLOOR(MIN(G95:G97),0.0833)</f>
        <v>7.7469000000000001</v>
      </c>
      <c r="H98" s="51">
        <f>FLOOR(MIN(H95:H97),0.08333)</f>
        <v>5.4997800000000003</v>
      </c>
      <c r="I98" s="44">
        <f>FLOOR(MIN(I95:I97),0.08333)</f>
        <v>7.3330400000000004</v>
      </c>
      <c r="J98" s="52">
        <f>FLOOR(MIN(J95:J97),0.0833)</f>
        <v>6.7473000000000001</v>
      </c>
      <c r="K98" s="51">
        <f>FLOOR(MIN(K95:K97),0.08333)</f>
        <v>4.9998000000000005</v>
      </c>
      <c r="L98" s="44">
        <f>FLOOR(MIN(L95:L97),0.08333)</f>
        <v>6.6664000000000003</v>
      </c>
      <c r="M98" s="52">
        <f>FLOOR(MIN(M95:M97),0.0833)</f>
        <v>6.1642000000000001</v>
      </c>
      <c r="N98" s="51">
        <f>FLOOR(MIN(N95:N97),0.08333)</f>
        <v>4.5831499999999998</v>
      </c>
      <c r="O98" s="44">
        <f>FLOOR(MIN(O95:O97),0.08333)</f>
        <v>6.1664200000000005</v>
      </c>
      <c r="P98" s="52">
        <f>FLOOR(MIN(P95:P97),0.0833)</f>
        <v>5.7477</v>
      </c>
      <c r="Q98" s="51">
        <f>FLOOR(MIN(Q95:Q97),0.08333)</f>
        <v>4.3331600000000003</v>
      </c>
      <c r="R98" s="44">
        <f>FLOOR(MIN(R95:R97),0.08333)</f>
        <v>5.8331</v>
      </c>
      <c r="S98" s="52">
        <f>FLOOR(MIN(S95:S97),0.0833)</f>
        <v>5.4145000000000003</v>
      </c>
      <c r="T98" s="51">
        <f>FLOOR(MIN(T95:T97),0.08333)</f>
        <v>5.8331</v>
      </c>
      <c r="U98" s="44">
        <f>FLOOR(MIN(U95:U97),0.08333)</f>
        <v>7.8330200000000003</v>
      </c>
      <c r="V98" s="52">
        <f>FLOOR(MIN(V95:V97),0.0833)</f>
        <v>7.2470999999999997</v>
      </c>
      <c r="W98" s="51">
        <f>FLOOR(MIN(W95:W97),0.08333)</f>
        <v>5.1664599999999998</v>
      </c>
      <c r="X98" s="44">
        <f>FLOOR(MIN(X95:X97),0.08333)</f>
        <v>6.9997199999999999</v>
      </c>
      <c r="Y98" s="52">
        <f>FLOOR(MIN(Y95:Y97),0.0833)</f>
        <v>6.4141000000000004</v>
      </c>
      <c r="Z98" s="185"/>
      <c r="AG98" s="23"/>
      <c r="AH98" s="23"/>
      <c r="AI98" s="23"/>
      <c r="AJ98" s="23"/>
      <c r="AK98" s="23"/>
      <c r="AL98" s="23"/>
      <c r="AM98" s="23"/>
      <c r="AN98" s="23"/>
      <c r="AO98" s="23"/>
      <c r="AP98" s="23"/>
      <c r="AQ98" s="23"/>
      <c r="AR98" s="23"/>
      <c r="AS98" s="23"/>
      <c r="AT98" s="23"/>
      <c r="AU98" s="23"/>
      <c r="AV98" s="23"/>
      <c r="AW98" s="23"/>
      <c r="AX98" s="23"/>
      <c r="AY98" s="23"/>
      <c r="BB98" s="2"/>
      <c r="BC98" s="2"/>
      <c r="BD98" s="2"/>
      <c r="BE98" s="5"/>
    </row>
    <row r="99" spans="1:57" s="7" customFormat="1" ht="12.75" customHeight="1" thickBot="1">
      <c r="A99" s="107"/>
      <c r="B99" s="187"/>
      <c r="C99" s="107"/>
      <c r="D99" s="78"/>
      <c r="E99" s="107"/>
      <c r="F99" s="107"/>
      <c r="G99" s="107"/>
      <c r="H99" s="107"/>
      <c r="I99" s="107"/>
      <c r="J99" s="107"/>
      <c r="K99" s="107"/>
      <c r="L99" s="107"/>
      <c r="M99" s="107"/>
      <c r="N99" s="107"/>
      <c r="O99" s="107"/>
      <c r="P99" s="107"/>
      <c r="Q99" s="107"/>
      <c r="R99" s="107"/>
      <c r="S99" s="107"/>
      <c r="T99" s="107"/>
      <c r="U99" s="107"/>
      <c r="V99" s="107"/>
      <c r="W99" s="107"/>
      <c r="X99" s="107"/>
      <c r="Y99" s="107"/>
      <c r="Z99" s="107"/>
      <c r="AG99" s="23"/>
      <c r="AH99" s="23"/>
      <c r="AI99" s="23"/>
      <c r="AJ99" s="23"/>
      <c r="AK99" s="23"/>
      <c r="AL99" s="23"/>
      <c r="AM99" s="23"/>
      <c r="AN99" s="23"/>
      <c r="AO99" s="23"/>
      <c r="AP99" s="23"/>
      <c r="AQ99" s="23"/>
      <c r="AR99" s="23"/>
      <c r="AS99" s="23"/>
      <c r="AT99" s="23"/>
      <c r="AU99" s="23"/>
      <c r="AV99" s="23"/>
      <c r="AW99" s="23"/>
      <c r="AX99" s="23"/>
      <c r="AY99" s="23"/>
      <c r="BB99" s="2"/>
      <c r="BC99" s="2"/>
      <c r="BD99" s="2"/>
      <c r="BE99" s="5"/>
    </row>
    <row r="100" spans="1:57" s="7" customFormat="1" ht="12.75" customHeight="1">
      <c r="A100" s="107"/>
      <c r="B100" s="317" t="s">
        <v>28</v>
      </c>
      <c r="C100" s="317"/>
      <c r="D100" s="78" t="s">
        <v>29</v>
      </c>
      <c r="E100" s="28"/>
      <c r="F100" s="29">
        <v>20</v>
      </c>
      <c r="G100" s="30"/>
      <c r="H100" s="28"/>
      <c r="I100" s="29">
        <v>30</v>
      </c>
      <c r="J100" s="30"/>
      <c r="K100" s="28"/>
      <c r="L100" s="29">
        <v>40</v>
      </c>
      <c r="M100" s="30"/>
      <c r="N100" s="28"/>
      <c r="O100" s="29">
        <v>50</v>
      </c>
      <c r="P100" s="30"/>
      <c r="Q100" s="28"/>
      <c r="R100" s="29">
        <v>60</v>
      </c>
      <c r="S100" s="30"/>
      <c r="T100" s="28"/>
      <c r="U100" s="29">
        <v>25</v>
      </c>
      <c r="V100" s="30"/>
      <c r="W100" s="28"/>
      <c r="X100" s="29">
        <v>35</v>
      </c>
      <c r="Y100" s="30"/>
      <c r="Z100" s="184"/>
      <c r="AG100" s="109"/>
      <c r="AH100" s="109"/>
      <c r="AI100" s="109"/>
      <c r="AJ100" s="109"/>
      <c r="AK100" s="109"/>
      <c r="AL100" s="109"/>
      <c r="AM100" s="109"/>
      <c r="AN100" s="109"/>
      <c r="AO100" s="109"/>
      <c r="AP100" s="109"/>
      <c r="AQ100" s="109"/>
      <c r="AR100" s="109"/>
      <c r="AS100" s="109"/>
      <c r="AT100" s="109"/>
      <c r="AU100" s="109"/>
      <c r="AV100" s="109"/>
      <c r="AW100" s="109"/>
      <c r="AX100" s="109"/>
      <c r="AY100" s="109"/>
      <c r="BB100" s="2"/>
      <c r="BC100" s="2"/>
      <c r="BD100" s="2"/>
      <c r="BE100" s="5"/>
    </row>
    <row r="101" spans="1:57" s="7" customFormat="1" ht="12.75" customHeight="1">
      <c r="A101" s="106"/>
      <c r="B101" s="178"/>
      <c r="C101" s="77">
        <v>8.4</v>
      </c>
      <c r="D101" s="47"/>
      <c r="E101" s="32" t="s">
        <v>9</v>
      </c>
      <c r="F101" s="33" t="s">
        <v>10</v>
      </c>
      <c r="G101" s="34" t="s">
        <v>11</v>
      </c>
      <c r="H101" s="32" t="s">
        <v>9</v>
      </c>
      <c r="I101" s="33" t="s">
        <v>10</v>
      </c>
      <c r="J101" s="34" t="s">
        <v>11</v>
      </c>
      <c r="K101" s="32" t="s">
        <v>9</v>
      </c>
      <c r="L101" s="33" t="s">
        <v>10</v>
      </c>
      <c r="M101" s="34" t="s">
        <v>11</v>
      </c>
      <c r="N101" s="32" t="s">
        <v>9</v>
      </c>
      <c r="O101" s="33" t="s">
        <v>10</v>
      </c>
      <c r="P101" s="34" t="s">
        <v>11</v>
      </c>
      <c r="Q101" s="32" t="s">
        <v>9</v>
      </c>
      <c r="R101" s="33" t="s">
        <v>10</v>
      </c>
      <c r="S101" s="34" t="s">
        <v>11</v>
      </c>
      <c r="T101" s="32" t="s">
        <v>9</v>
      </c>
      <c r="U101" s="33" t="s">
        <v>10</v>
      </c>
      <c r="V101" s="34" t="s">
        <v>11</v>
      </c>
      <c r="W101" s="32" t="s">
        <v>9</v>
      </c>
      <c r="X101" s="33" t="s">
        <v>10</v>
      </c>
      <c r="Y101" s="34" t="s">
        <v>11</v>
      </c>
      <c r="Z101" s="185"/>
      <c r="AG101" s="109"/>
      <c r="AH101" s="109"/>
      <c r="AI101" s="109"/>
      <c r="AJ101" s="109"/>
      <c r="AK101" s="109"/>
      <c r="AL101" s="109"/>
      <c r="AM101" s="109"/>
      <c r="AN101" s="109"/>
      <c r="AO101" s="109"/>
      <c r="AP101" s="109"/>
      <c r="AQ101" s="109"/>
      <c r="AR101" s="109"/>
      <c r="AS101" s="109"/>
      <c r="AT101" s="109"/>
      <c r="AU101" s="109"/>
      <c r="AV101" s="109"/>
      <c r="AW101" s="109"/>
      <c r="AX101" s="109"/>
      <c r="AY101" s="109"/>
      <c r="BB101" s="2"/>
      <c r="BC101" s="2"/>
      <c r="BD101" s="2"/>
      <c r="BE101" s="5"/>
    </row>
    <row r="102" spans="1:57" ht="12.75" customHeight="1">
      <c r="A102" s="35" t="s">
        <v>17</v>
      </c>
      <c r="B102" s="36">
        <v>1.88</v>
      </c>
      <c r="C102" s="191"/>
      <c r="D102" s="37" t="s">
        <v>18</v>
      </c>
      <c r="E102" s="38">
        <f>((0.6666666*C91)/(F100*B102))^0.5</f>
        <v>14.707550275500777</v>
      </c>
      <c r="F102" s="39">
        <f>((0.6666666*C91)/(F100*B102))^0.5</f>
        <v>14.707550275500777</v>
      </c>
      <c r="G102" s="40">
        <f>((0.8333333333*C91)/(F100*B102))^0.5</f>
        <v>16.443541921105997</v>
      </c>
      <c r="H102" s="38">
        <f>((0.6666666*C91)/(I100*B102))^0.5</f>
        <v>12.00866451376902</v>
      </c>
      <c r="I102" s="39">
        <f>((0.6666666*C91)/(I100*B102))^0.5</f>
        <v>12.00866451376902</v>
      </c>
      <c r="J102" s="40">
        <f>((0.8333333333*C91)/(I100*B102))^0.5</f>
        <v>13.426095756924775</v>
      </c>
      <c r="K102" s="38">
        <f>((0.6666666*C91)/(L100*B102))^0.5</f>
        <v>10.399808534448676</v>
      </c>
      <c r="L102" s="39">
        <f>((0.6666666*C91)/(L100*B102))^0.5</f>
        <v>10.399808534448676</v>
      </c>
      <c r="M102" s="40">
        <f>((0.8333333333*C91)/(L100*B102))^0.5</f>
        <v>11.627339999139318</v>
      </c>
      <c r="N102" s="38">
        <f>((0.6666666*C91)/(O100*B102))^0.5</f>
        <v>9.3018715344038796</v>
      </c>
      <c r="O102" s="39">
        <f>((0.6666666*C91)/(O100*B102))^0.5</f>
        <v>9.3018715344038796</v>
      </c>
      <c r="P102" s="40">
        <f>((0.8333333333*C91)/(O100*B102))^0.5</f>
        <v>10.399809054231143</v>
      </c>
      <c r="Q102" s="38">
        <f>((0.6666666*C91)/(R100*B102))^0.5</f>
        <v>8.4914081106803287</v>
      </c>
      <c r="R102" s="39">
        <f>((0.6666666*C91)/(R100*B102))^0.5</f>
        <v>8.4914081106803287</v>
      </c>
      <c r="S102" s="40">
        <f>((0.8333333333*C91)/(R100*B102))^0.5</f>
        <v>9.4936833545814423</v>
      </c>
      <c r="T102" s="38">
        <f>((0.6666666*C91)/(U100*B102))^0.5</f>
        <v>13.154832879406198</v>
      </c>
      <c r="U102" s="39">
        <f>((0.6666666*C91)/(U100*B102))^0.5</f>
        <v>13.154832879406198</v>
      </c>
      <c r="V102" s="40">
        <f>((0.8333333333*C91)/(U100*B102))^0.5</f>
        <v>14.707551010584195</v>
      </c>
      <c r="W102" s="38">
        <f>((0.6666666*C91)/(X100*B102))^0.5</f>
        <v>11.117862978272731</v>
      </c>
      <c r="X102" s="39">
        <f>((0.6666666*C91)/(X100*B102))^0.5</f>
        <v>11.117862978272731</v>
      </c>
      <c r="Y102" s="40">
        <f>((0.8333333333*C91)/(X100*B102))^0.5</f>
        <v>12.430149313231926</v>
      </c>
      <c r="Z102" s="185"/>
      <c r="AG102" s="109"/>
      <c r="AH102" s="109"/>
      <c r="AI102" s="109"/>
      <c r="AJ102" s="109"/>
      <c r="AK102" s="109"/>
      <c r="AL102" s="109"/>
      <c r="AM102" s="109"/>
      <c r="AN102" s="109"/>
      <c r="AO102" s="109"/>
      <c r="AP102" s="109"/>
      <c r="AQ102" s="109"/>
      <c r="AR102" s="109"/>
      <c r="AS102" s="109"/>
      <c r="AT102" s="109"/>
      <c r="AU102" s="109"/>
      <c r="AV102" s="109"/>
      <c r="AW102" s="109"/>
      <c r="AX102" s="109"/>
      <c r="AY102" s="109"/>
    </row>
    <row r="103" spans="1:57" ht="12.75" customHeight="1">
      <c r="A103" s="35" t="s">
        <v>19</v>
      </c>
      <c r="B103" s="48">
        <v>30</v>
      </c>
      <c r="C103" s="191"/>
      <c r="D103" s="37" t="s">
        <v>21</v>
      </c>
      <c r="E103" s="38">
        <f>((76.8*C94)/(144*B103*F100))^0.3333333333333</f>
        <v>7.9627901597668815</v>
      </c>
      <c r="F103" s="39">
        <f>((185*C94)/(144*B103*F100))^0.3333333333333</f>
        <v>10.674202573996169</v>
      </c>
      <c r="G103" s="40">
        <f>((145*C94)/(144*B103*F100))^0.3333333333333</f>
        <v>9.8416412918812703</v>
      </c>
      <c r="H103" s="38">
        <f>((76.8*C94)/(144*B103*I100))^0.3333333333333</f>
        <v>6.9561379283668732</v>
      </c>
      <c r="I103" s="39">
        <f>((185*C94)/(144*B103*I100))^0.3333333333333</f>
        <v>9.3247748452810963</v>
      </c>
      <c r="J103" s="40">
        <f>((145*C94)/(144*B103*I100))^0.3333333333333</f>
        <v>8.597465573529707</v>
      </c>
      <c r="K103" s="38">
        <f>((76.8*C94)/(144*B103*L100))^0.3333333333333</f>
        <v>6.320070738108134</v>
      </c>
      <c r="L103" s="39">
        <f>((185*C94)/(144*B103*L100))^0.3333333333333</f>
        <v>8.4721201974417895</v>
      </c>
      <c r="M103" s="40">
        <f>((145*C94)/(144*B103*L100))^0.3333333333333</f>
        <v>7.8113158699131775</v>
      </c>
      <c r="N103" s="38">
        <f>((76.8*C94)/(144*B103*O100))^0.3333333333333</f>
        <v>5.8670339531291607</v>
      </c>
      <c r="O103" s="39">
        <f>((185*C94)/(144*B103*O100))^0.3333333333333</f>
        <v>7.8648197010942758</v>
      </c>
      <c r="P103" s="40">
        <f>((145*C94)/(144*B103*O100))^0.3333333333333</f>
        <v>7.2513833035223136</v>
      </c>
      <c r="Q103" s="38">
        <f>((76.8*C94)/(144*B103*R100))^0.3333333333333</f>
        <v>5.5210903325628609</v>
      </c>
      <c r="R103" s="39">
        <f>((185*C94)/(144*B103*R100))^0.3333333333333</f>
        <v>7.4010786993830813</v>
      </c>
      <c r="S103" s="40">
        <f>((145*C94)/(144*B103*R100))^0.3333333333333</f>
        <v>6.8238129478408744</v>
      </c>
      <c r="T103" s="38">
        <f>((76.8*C94)/(144*B103*U100))^0.3333333333333</f>
        <v>7.3919995779951906</v>
      </c>
      <c r="U103" s="39">
        <f>((185*C94)/(144*B103*U100))^0.3333333333333</f>
        <v>9.9090518950363506</v>
      </c>
      <c r="V103" s="40">
        <f>((145*C94)/(144*B103*U100))^0.3333333333333</f>
        <v>9.1361704649637776</v>
      </c>
      <c r="W103" s="38">
        <f>((76.8*C94)/(144*B103*X100))^0.3333333333333</f>
        <v>6.6077345542023105</v>
      </c>
      <c r="X103" s="39">
        <f>((185*C94)/(144*B103*X100))^0.3333333333333</f>
        <v>8.8577365184284389</v>
      </c>
      <c r="Y103" s="40">
        <f>((145*C94)/(144*B103*X100))^0.3333333333333</f>
        <v>8.1668550758760645</v>
      </c>
      <c r="Z103" s="185"/>
      <c r="AG103" s="165"/>
      <c r="AH103" s="165"/>
      <c r="AI103" s="165"/>
      <c r="AJ103" s="165"/>
      <c r="AK103" s="165"/>
      <c r="AL103" s="165"/>
      <c r="AM103" s="165"/>
      <c r="AN103" s="165"/>
      <c r="AO103" s="165"/>
      <c r="AP103" s="165"/>
      <c r="AQ103" s="165"/>
      <c r="AR103" s="165"/>
      <c r="AS103" s="165"/>
      <c r="AT103" s="165"/>
      <c r="AU103" s="165"/>
      <c r="AV103" s="165"/>
      <c r="AW103" s="165"/>
      <c r="AX103" s="165"/>
      <c r="AY103" s="165"/>
    </row>
    <row r="104" spans="1:57" s="3" customFormat="1" ht="12.75" customHeight="1">
      <c r="A104" s="35" t="s">
        <v>25</v>
      </c>
      <c r="B104" s="49">
        <v>1.88</v>
      </c>
      <c r="C104" s="191"/>
      <c r="D104" s="37" t="s">
        <v>27</v>
      </c>
      <c r="E104" s="38">
        <f>(C98*12)/(0.5*F100*C101*B104)</f>
        <v>49.392097264437695</v>
      </c>
      <c r="F104" s="39">
        <f>(C98*12)/(1.25*F100*C101*B104)</f>
        <v>19.75683890577508</v>
      </c>
      <c r="G104" s="40">
        <f>(C98*12)/(1.1*F100*C101*B104)</f>
        <v>22.450953302017133</v>
      </c>
      <c r="H104" s="38">
        <f>(C98*12)/(0.5*I100*C101*B104)</f>
        <v>32.928064842958463</v>
      </c>
      <c r="I104" s="39">
        <f>(C98*12)/(1.25*I100*C101*B104)</f>
        <v>13.171225937183385</v>
      </c>
      <c r="J104" s="40">
        <f>(C98*12)/(1.1*I100*C101*B104)</f>
        <v>14.967302201344756</v>
      </c>
      <c r="K104" s="38">
        <f>(C98*12)/(0.5*L100*C101*B104)</f>
        <v>24.696048632218847</v>
      </c>
      <c r="L104" s="39">
        <f>(C98*12)/(1.25*L100*C101*B104)</f>
        <v>9.87841945288754</v>
      </c>
      <c r="M104" s="40">
        <f>(C98*12)/(1.1*L100*C101*B104)</f>
        <v>11.225476651008567</v>
      </c>
      <c r="N104" s="38">
        <f>(C98*12)/(0.5*O100*C101*B104)</f>
        <v>19.75683890577508</v>
      </c>
      <c r="O104" s="39">
        <f>(C98*12)/(1.25*O100*C101*B104)</f>
        <v>7.9027355623100304</v>
      </c>
      <c r="P104" s="40">
        <f>(C98*12)/(1.1*O100*C101*B104)</f>
        <v>8.9803813208068526</v>
      </c>
      <c r="Q104" s="38">
        <f>(C98*12)/(0.5*R100*C101*B104)</f>
        <v>16.464032421479232</v>
      </c>
      <c r="R104" s="39">
        <f>(C98*12)/(1.25*R100*C101*B104)</f>
        <v>6.5856129685916924</v>
      </c>
      <c r="S104" s="40">
        <f>(C98*12)/(1.1*R100*C101*B104)</f>
        <v>7.483651100672378</v>
      </c>
      <c r="T104" s="38">
        <f>(C98*12)/(0.5*U100*C101*B104)</f>
        <v>39.51367781155016</v>
      </c>
      <c r="U104" s="39">
        <f>(C98*12)/(1.25*U100*C101*B104)</f>
        <v>15.805471124620061</v>
      </c>
      <c r="V104" s="40">
        <f>(C98*12)/(1.1*U100*C$101*B104)</f>
        <v>17.960762641613705</v>
      </c>
      <c r="W104" s="38">
        <f>(C98*12)/(0.5*X100*C101*B104)</f>
        <v>28.224055579678684</v>
      </c>
      <c r="X104" s="39">
        <f>(C98*12)/(1.25*X100*C101*B104)</f>
        <v>11.289622231871473</v>
      </c>
      <c r="Y104" s="40">
        <f>(C98*12)/(1.1*X100*C101*B104)</f>
        <v>12.829116172581216</v>
      </c>
      <c r="Z104" s="185"/>
      <c r="AG104" s="180"/>
      <c r="AH104" s="180"/>
      <c r="AI104" s="180"/>
      <c r="AJ104" s="180"/>
      <c r="AK104" s="180"/>
      <c r="AL104" s="180"/>
      <c r="AM104" s="180"/>
      <c r="AN104" s="180"/>
      <c r="AO104" s="180"/>
      <c r="AP104" s="180"/>
      <c r="AQ104" s="180"/>
      <c r="AR104" s="180"/>
      <c r="AS104" s="180"/>
      <c r="AT104" s="180"/>
      <c r="AU104" s="180"/>
      <c r="AV104" s="180"/>
      <c r="AW104" s="180"/>
      <c r="AX104" s="180"/>
      <c r="AY104" s="180"/>
      <c r="BB104" s="5"/>
      <c r="BC104" s="5"/>
      <c r="BD104" s="5"/>
      <c r="BE104" s="5"/>
    </row>
    <row r="105" spans="1:57" s="3" customFormat="1" ht="12.75" customHeight="1" thickBot="1">
      <c r="A105" s="191"/>
      <c r="B105" s="191"/>
      <c r="C105" s="191"/>
      <c r="D105" s="78" t="s">
        <v>22</v>
      </c>
      <c r="E105" s="51">
        <f>FLOOR(MIN(E102:E104),0.08333)</f>
        <v>7.9163500000000004</v>
      </c>
      <c r="F105" s="44">
        <f>FLOOR(MIN(F102:F104),0.08333)</f>
        <v>10.66624</v>
      </c>
      <c r="G105" s="52">
        <f>FLOOR(MIN(G102:G104),0.0833)</f>
        <v>9.8293999999999997</v>
      </c>
      <c r="H105" s="51">
        <f>FLOOR(MIN(H102:H104),0.08333)</f>
        <v>6.9163899999999998</v>
      </c>
      <c r="I105" s="44">
        <f>FLOOR(MIN(I102:I104),0.08333)</f>
        <v>9.2496299999999998</v>
      </c>
      <c r="J105" s="52">
        <f>FLOOR(MIN(J102:J104),0.0833)</f>
        <v>8.5799000000000003</v>
      </c>
      <c r="K105" s="51">
        <f>FLOOR(MIN(K102:K104),0.08333)</f>
        <v>6.2497499999999997</v>
      </c>
      <c r="L105" s="44">
        <f>FLOOR(MIN(L102:L104),0.08333)</f>
        <v>8.4163300000000003</v>
      </c>
      <c r="M105" s="52">
        <f>FLOOR(MIN(M102:M104),0.0833)</f>
        <v>7.7469000000000001</v>
      </c>
      <c r="N105" s="51">
        <f>FLOOR(MIN(N102:N104),0.08333)</f>
        <v>5.8331</v>
      </c>
      <c r="O105" s="44">
        <f>FLOOR(MIN(O102:O104),0.08333)</f>
        <v>7.8330200000000003</v>
      </c>
      <c r="P105" s="52">
        <f>FLOOR(MIN(P102:P104),0.0833)</f>
        <v>7.2470999999999997</v>
      </c>
      <c r="Q105" s="51">
        <f>FLOOR(MIN(Q102:Q104),0.08333)</f>
        <v>5.4997800000000003</v>
      </c>
      <c r="R105" s="44">
        <f>FLOOR(MIN(R102:R104),0.08333)</f>
        <v>6.5830700000000002</v>
      </c>
      <c r="S105" s="52">
        <f>FLOOR(MIN(S102:S104),0.0833)</f>
        <v>6.7473000000000001</v>
      </c>
      <c r="T105" s="51">
        <f>FLOOR(MIN(T102:T104),0.08333)</f>
        <v>7.3330400000000004</v>
      </c>
      <c r="U105" s="44">
        <f>FLOOR(MIN(U102:U104),0.08333)</f>
        <v>9.8329400000000007</v>
      </c>
      <c r="V105" s="52">
        <f>FLOOR(MIN(V102:V104),0.0833)</f>
        <v>9.0797000000000008</v>
      </c>
      <c r="W105" s="51">
        <f>FLOOR(MIN(W102:W104),0.08333)</f>
        <v>6.5830700000000002</v>
      </c>
      <c r="X105" s="44">
        <f>FLOOR(MIN(X102:X104),0.08333)</f>
        <v>8.8329800000000009</v>
      </c>
      <c r="Y105" s="52">
        <f>FLOOR(MIN(Y102:Y104),0.0833)</f>
        <v>8.1633999999999993</v>
      </c>
      <c r="Z105" s="185"/>
      <c r="AG105" s="180"/>
      <c r="AH105" s="180"/>
      <c r="AI105" s="180"/>
      <c r="AJ105" s="180"/>
      <c r="AK105" s="180"/>
      <c r="AL105" s="180"/>
      <c r="AM105" s="180"/>
      <c r="AN105" s="180"/>
      <c r="AO105" s="180"/>
      <c r="AP105" s="180"/>
      <c r="AQ105" s="180"/>
      <c r="AR105" s="180"/>
      <c r="AS105" s="180"/>
      <c r="AT105" s="180"/>
      <c r="AU105" s="180"/>
      <c r="AV105" s="180"/>
      <c r="AW105" s="180"/>
      <c r="AX105" s="180"/>
      <c r="AY105" s="180"/>
      <c r="BB105" s="6"/>
      <c r="BC105" s="6"/>
      <c r="BD105" s="6"/>
      <c r="BE105" s="6"/>
    </row>
    <row r="106" spans="1:57" s="24" customFormat="1" ht="12.75" customHeight="1" thickBot="1">
      <c r="A106" s="192"/>
      <c r="B106" s="192"/>
      <c r="C106" s="192"/>
      <c r="D106" s="193"/>
      <c r="E106" s="194"/>
      <c r="F106" s="194"/>
      <c r="G106" s="195"/>
      <c r="H106" s="195"/>
      <c r="I106" s="195"/>
      <c r="J106" s="195"/>
      <c r="K106" s="195"/>
      <c r="L106" s="195"/>
      <c r="M106" s="195"/>
      <c r="N106" s="195"/>
      <c r="O106" s="195"/>
      <c r="P106" s="195"/>
      <c r="Q106" s="195"/>
      <c r="R106" s="195"/>
      <c r="S106" s="195"/>
      <c r="T106" s="195"/>
      <c r="U106" s="195"/>
      <c r="V106" s="195"/>
      <c r="W106" s="195"/>
      <c r="X106" s="195"/>
      <c r="Y106" s="195"/>
      <c r="Z106" s="195"/>
      <c r="AG106" s="196"/>
      <c r="AH106" s="196"/>
      <c r="AI106" s="196"/>
      <c r="AJ106" s="196"/>
      <c r="AK106" s="196"/>
      <c r="AL106" s="196"/>
      <c r="AM106" s="196"/>
      <c r="AN106" s="196"/>
      <c r="AO106" s="196"/>
      <c r="AP106" s="196"/>
      <c r="AQ106" s="196"/>
      <c r="AR106" s="196"/>
      <c r="AS106" s="196"/>
      <c r="AT106" s="196"/>
      <c r="AU106" s="196"/>
      <c r="AV106" s="196"/>
      <c r="AW106" s="196"/>
      <c r="AX106" s="196"/>
      <c r="AY106" s="196"/>
      <c r="BB106" s="197"/>
      <c r="BC106" s="197"/>
      <c r="BD106" s="197"/>
      <c r="BE106" s="197"/>
    </row>
    <row r="107" spans="1:57" s="6" customFormat="1" ht="12.75" customHeight="1">
      <c r="A107" s="318" t="str">
        <f>$A$87</f>
        <v>12 x 1.25R</v>
      </c>
      <c r="B107" s="319"/>
      <c r="C107" s="27" t="s">
        <v>46</v>
      </c>
      <c r="D107" s="78" t="s">
        <v>16</v>
      </c>
      <c r="E107" s="28"/>
      <c r="F107" s="29">
        <f>F$87</f>
        <v>20</v>
      </c>
      <c r="G107" s="30"/>
      <c r="H107" s="28"/>
      <c r="I107" s="29">
        <f>I$87</f>
        <v>30</v>
      </c>
      <c r="J107" s="30"/>
      <c r="K107" s="28"/>
      <c r="L107" s="29">
        <f>L$87</f>
        <v>40</v>
      </c>
      <c r="M107" s="30"/>
      <c r="N107" s="28"/>
      <c r="O107" s="29">
        <f>O$87</f>
        <v>50</v>
      </c>
      <c r="P107" s="30"/>
      <c r="Q107" s="28"/>
      <c r="R107" s="29">
        <f>R$87</f>
        <v>60</v>
      </c>
      <c r="S107" s="30"/>
      <c r="T107" s="28"/>
      <c r="U107" s="29">
        <f>U$87</f>
        <v>25</v>
      </c>
      <c r="V107" s="30"/>
      <c r="W107" s="28"/>
      <c r="X107" s="29">
        <f>X$87</f>
        <v>35</v>
      </c>
      <c r="Y107" s="30"/>
      <c r="Z107" s="184"/>
      <c r="AG107" s="180"/>
      <c r="AH107" s="180"/>
      <c r="AI107" s="180"/>
      <c r="AJ107" s="180"/>
      <c r="AK107" s="180"/>
      <c r="AL107" s="180"/>
      <c r="AM107" s="180"/>
      <c r="AN107" s="180"/>
      <c r="AO107" s="180"/>
      <c r="AP107" s="180"/>
      <c r="AQ107" s="180"/>
      <c r="AR107" s="180"/>
      <c r="AS107" s="180"/>
      <c r="AT107" s="180"/>
      <c r="AU107" s="180"/>
      <c r="AV107" s="180"/>
      <c r="AW107" s="180"/>
      <c r="AX107" s="180"/>
      <c r="AY107" s="180"/>
    </row>
    <row r="108" spans="1:57" s="6" customFormat="1" ht="12.75" customHeight="1">
      <c r="A108" s="106"/>
      <c r="B108" s="31"/>
      <c r="C108" s="106"/>
      <c r="D108" s="47"/>
      <c r="E108" s="32" t="s">
        <v>9</v>
      </c>
      <c r="F108" s="33" t="s">
        <v>10</v>
      </c>
      <c r="G108" s="34" t="s">
        <v>11</v>
      </c>
      <c r="H108" s="32" t="s">
        <v>9</v>
      </c>
      <c r="I108" s="33" t="s">
        <v>10</v>
      </c>
      <c r="J108" s="34" t="s">
        <v>11</v>
      </c>
      <c r="K108" s="32" t="s">
        <v>9</v>
      </c>
      <c r="L108" s="33" t="s">
        <v>10</v>
      </c>
      <c r="M108" s="34" t="s">
        <v>11</v>
      </c>
      <c r="N108" s="32" t="s">
        <v>9</v>
      </c>
      <c r="O108" s="33" t="s">
        <v>10</v>
      </c>
      <c r="P108" s="34" t="s">
        <v>11</v>
      </c>
      <c r="Q108" s="32" t="s">
        <v>9</v>
      </c>
      <c r="R108" s="33" t="s">
        <v>10</v>
      </c>
      <c r="S108" s="34" t="s">
        <v>11</v>
      </c>
      <c r="T108" s="32" t="s">
        <v>9</v>
      </c>
      <c r="U108" s="33" t="s">
        <v>10</v>
      </c>
      <c r="V108" s="34" t="s">
        <v>11</v>
      </c>
      <c r="W108" s="32" t="s">
        <v>9</v>
      </c>
      <c r="X108" s="33" t="s">
        <v>10</v>
      </c>
      <c r="Y108" s="34" t="s">
        <v>11</v>
      </c>
      <c r="Z108" s="185"/>
      <c r="AG108" s="180"/>
      <c r="AH108" s="180"/>
      <c r="AI108" s="180"/>
      <c r="AJ108" s="180"/>
      <c r="AK108" s="180"/>
      <c r="AL108" s="180"/>
      <c r="AM108" s="180"/>
      <c r="AN108" s="180"/>
      <c r="AO108" s="180"/>
      <c r="AP108" s="180"/>
      <c r="AQ108" s="180"/>
      <c r="AR108" s="180"/>
      <c r="AS108" s="180"/>
      <c r="AT108" s="180"/>
      <c r="AU108" s="180"/>
      <c r="AV108" s="180"/>
      <c r="AW108" s="180"/>
      <c r="AX108" s="180"/>
      <c r="AY108" s="180"/>
    </row>
    <row r="109" spans="1:57" s="6" customFormat="1" ht="12.75" customHeight="1">
      <c r="A109" s="35" t="s">
        <v>17</v>
      </c>
      <c r="B109" s="36">
        <f>$B$89</f>
        <v>2.5</v>
      </c>
      <c r="C109" s="25"/>
      <c r="D109" s="37" t="s">
        <v>18</v>
      </c>
      <c r="E109" s="38">
        <f>((0.6666666*C111)/(F107*B109))^0.5</f>
        <v>10.984837486280805</v>
      </c>
      <c r="F109" s="39">
        <f>((0.6666666*C111)/(F107*B109))^0.5</f>
        <v>10.984837486280805</v>
      </c>
      <c r="G109" s="40">
        <f>((0.8333333333*C111)/(F107*B109))^0.5</f>
        <v>12.281422284381399</v>
      </c>
      <c r="H109" s="38">
        <f>((0.6666666*C111)/(I107*B109))^0.5</f>
        <v>8.9690822495949938</v>
      </c>
      <c r="I109" s="39">
        <f>((0.6666666*C111)/(I107*B109))^0.5</f>
        <v>8.9690822495949938</v>
      </c>
      <c r="J109" s="40">
        <f>((0.8333333333*C111)/(I107*B109))^0.5</f>
        <v>10.027739304126994</v>
      </c>
      <c r="K109" s="38">
        <f>((0.6666666*C111)/(L107*B109))^0.5</f>
        <v>7.7674530767813463</v>
      </c>
      <c r="L109" s="39">
        <f>((0.6666666*C111)/(L107*B109))^0.5</f>
        <v>7.7674530767813463</v>
      </c>
      <c r="M109" s="40">
        <f>((0.8333333333*C111)/(L107*B109))^0.5</f>
        <v>8.6842769799016661</v>
      </c>
      <c r="N109" s="38">
        <f>((0.6666666*C111)/(O107*B109))^0.5</f>
        <v>6.947421236689193</v>
      </c>
      <c r="O109" s="39">
        <f>((0.6666666*C111)/(O107*B109))^0.5</f>
        <v>6.947421236689193</v>
      </c>
      <c r="P109" s="40">
        <f>((0.8333333333*C111)/(O107*B109))^0.5</f>
        <v>7.7674534649986802</v>
      </c>
      <c r="Q109" s="38">
        <f>((0.6666666*C111)/(R107*B109))^0.5</f>
        <v>6.3420988797085149</v>
      </c>
      <c r="R109" s="39">
        <f>((0.6666666*C111)/(R107*B109))^0.5</f>
        <v>6.3420988797085149</v>
      </c>
      <c r="S109" s="40">
        <f>((0.8333333333*C111)/(R107*B109))^0.5</f>
        <v>7.0906824619190685</v>
      </c>
      <c r="T109" s="38">
        <f>((0.6666666*C111)/(U107*B109))^0.5</f>
        <v>9.8251373364447172</v>
      </c>
      <c r="U109" s="39">
        <f>((0.6666666*C111)/(U107*B109))^0.5</f>
        <v>9.8251373364447172</v>
      </c>
      <c r="V109" s="40">
        <f>((0.8333333333*C111)/(U107*B109))^0.5</f>
        <v>10.984838035303024</v>
      </c>
      <c r="W109" s="38">
        <f>((0.6666666*C111)/(X107*B109))^0.5</f>
        <v>8.3037566231882582</v>
      </c>
      <c r="X109" s="39">
        <f>((0.6666666*C111)/(X107*B109))^0.5</f>
        <v>8.3037566231882582</v>
      </c>
      <c r="Y109" s="40">
        <f>((0.8333333333*C111)/(X107*B109))^0.5</f>
        <v>9.2838826030399897</v>
      </c>
      <c r="Z109" s="185"/>
      <c r="AG109" s="165"/>
      <c r="AH109" s="165"/>
      <c r="AI109" s="165"/>
      <c r="AJ109" s="165"/>
      <c r="AK109" s="165"/>
      <c r="AL109" s="165"/>
      <c r="AM109" s="165"/>
      <c r="AN109" s="165"/>
      <c r="AO109" s="165"/>
      <c r="AP109" s="165"/>
      <c r="AQ109" s="165"/>
      <c r="AR109" s="165"/>
      <c r="AS109" s="165"/>
      <c r="AT109" s="165"/>
      <c r="AU109" s="165"/>
      <c r="AV109" s="165"/>
      <c r="AW109" s="165"/>
      <c r="AX109" s="165"/>
      <c r="AY109" s="165"/>
    </row>
    <row r="110" spans="1:57" s="3" customFormat="1" ht="12.75" customHeight="1">
      <c r="A110" s="35" t="s">
        <v>19</v>
      </c>
      <c r="B110" s="50">
        <f>$B$90</f>
        <v>60</v>
      </c>
      <c r="C110" s="42" t="s">
        <v>20</v>
      </c>
      <c r="D110" s="37" t="s">
        <v>21</v>
      </c>
      <c r="E110" s="38">
        <f>((76.8*C114)/(144*B110*F107))^0.3333333333333</f>
        <v>6.1407073668182175</v>
      </c>
      <c r="F110" s="39">
        <f>((185*C114)/(144*B110*F107))^0.3333333333333</f>
        <v>8.2316817429441365</v>
      </c>
      <c r="G110" s="40">
        <f>((145*C114)/(144*B110*F107))^0.3333333333333</f>
        <v>7.5896310175285304</v>
      </c>
      <c r="H110" s="38">
        <f>((76.8*C114)/(144*B110*I107))^0.3333333333333</f>
        <v>5.364401995314747</v>
      </c>
      <c r="I110" s="39">
        <f>((185*C114)/(144*B110*I107))^0.3333333333333</f>
        <v>7.1910363625625422</v>
      </c>
      <c r="J110" s="40">
        <f>((145*C114)/(144*B110*I107))^0.3333333333333</f>
        <v>6.6301533914696922</v>
      </c>
      <c r="K110" s="38">
        <f>((76.8*C114)/(144*B110*L107))^0.3333333333333</f>
        <v>4.8738826669581705</v>
      </c>
      <c r="L110" s="39">
        <f>((185*C114)/(144*B110*L107))^0.3333333333333</f>
        <v>6.5334901291086238</v>
      </c>
      <c r="M110" s="40">
        <f>((145*C114)/(144*B110*L107))^0.3333333333333</f>
        <v>6.023894130637772</v>
      </c>
      <c r="N110" s="38">
        <f>((76.8*C114)/(144*B110*O107))^0.3333333333333</f>
        <v>4.5245118726584161</v>
      </c>
      <c r="O110" s="39">
        <f>((185*C114)/(144*B110*O107))^0.3333333333333</f>
        <v>6.0651549655580252</v>
      </c>
      <c r="P110" s="40">
        <f>((145*C114)/(144*B110*O107))^0.3333333333333</f>
        <v>5.5920879463268101</v>
      </c>
      <c r="Q110" s="38">
        <f>((76.8*C114)/(144*B110*R107))^0.3333333333333</f>
        <v>4.2577286852715668</v>
      </c>
      <c r="R110" s="39">
        <f>((185*C114)/(144*B110*R107))^0.3333333333333</f>
        <v>5.7075293433368097</v>
      </c>
      <c r="S110" s="40">
        <f>((145*C114)/(144*B110*R107))^0.3333333333333</f>
        <v>5.2623562341648791</v>
      </c>
      <c r="T110" s="38">
        <f>((76.8*C114)/(144*B110*U107))^0.3333333333333</f>
        <v>5.700527748861477</v>
      </c>
      <c r="U110" s="39">
        <f>((185*C114)/(144*B110*U107))^0.3333333333333</f>
        <v>7.6416164119807952</v>
      </c>
      <c r="V110" s="40">
        <f>((145*C114)/(144*B110*U107))^0.3333333333333</f>
        <v>7.0455893164403767</v>
      </c>
      <c r="W110" s="38">
        <f>((76.8*C114)/(144*B110*X107))^0.3333333333333</f>
        <v>5.0957219066234121</v>
      </c>
      <c r="X110" s="39">
        <f>((185*C114)/(144*B110*X107))^0.3333333333333</f>
        <v>6.8308679245216579</v>
      </c>
      <c r="Y110" s="40">
        <f>((145*C114)/(144*B110*X107))^0.3333333333333</f>
        <v>6.2980771968047335</v>
      </c>
      <c r="Z110" s="185"/>
      <c r="AG110" s="165"/>
      <c r="AH110" s="165"/>
      <c r="AI110" s="165"/>
      <c r="AJ110" s="165"/>
      <c r="AK110" s="165"/>
      <c r="AL110" s="165"/>
      <c r="AM110" s="165"/>
      <c r="AN110" s="165"/>
      <c r="AO110" s="165"/>
      <c r="AP110" s="165"/>
      <c r="AQ110" s="165"/>
      <c r="AR110" s="165"/>
      <c r="AS110" s="165"/>
      <c r="AT110" s="165"/>
      <c r="AU110" s="165"/>
      <c r="AV110" s="165"/>
      <c r="AW110" s="165"/>
      <c r="AX110" s="165"/>
      <c r="AY110" s="165"/>
    </row>
    <row r="111" spans="1:57" ht="12.75" customHeight="1" thickBot="1">
      <c r="A111" s="107"/>
      <c r="B111" s="187"/>
      <c r="C111" s="26">
        <v>9050</v>
      </c>
      <c r="D111" s="78" t="s">
        <v>22</v>
      </c>
      <c r="E111" s="43">
        <f t="shared" ref="E111:Y111" si="19">FLOOR(MIN(E109:E110),0.0833)</f>
        <v>6.0808999999999997</v>
      </c>
      <c r="F111" s="44">
        <f t="shared" si="19"/>
        <v>8.1633999999999993</v>
      </c>
      <c r="G111" s="45">
        <f t="shared" si="19"/>
        <v>7.5803000000000003</v>
      </c>
      <c r="H111" s="43">
        <f t="shared" si="19"/>
        <v>5.3311999999999999</v>
      </c>
      <c r="I111" s="44">
        <f t="shared" si="19"/>
        <v>7.1638000000000002</v>
      </c>
      <c r="J111" s="45">
        <f t="shared" si="19"/>
        <v>6.5807000000000002</v>
      </c>
      <c r="K111" s="43">
        <f t="shared" si="19"/>
        <v>4.8314000000000004</v>
      </c>
      <c r="L111" s="44">
        <f t="shared" si="19"/>
        <v>6.4973999999999998</v>
      </c>
      <c r="M111" s="45">
        <f t="shared" si="19"/>
        <v>5.9976000000000003</v>
      </c>
      <c r="N111" s="43">
        <f t="shared" si="19"/>
        <v>4.4981999999999998</v>
      </c>
      <c r="O111" s="44">
        <f t="shared" si="19"/>
        <v>5.9976000000000003</v>
      </c>
      <c r="P111" s="45">
        <f t="shared" si="19"/>
        <v>5.5811000000000002</v>
      </c>
      <c r="Q111" s="43">
        <f t="shared" si="19"/>
        <v>4.2482999999999995</v>
      </c>
      <c r="R111" s="44">
        <f t="shared" si="19"/>
        <v>5.6643999999999997</v>
      </c>
      <c r="S111" s="45">
        <f t="shared" si="19"/>
        <v>5.2478999999999996</v>
      </c>
      <c r="T111" s="43">
        <f t="shared" si="19"/>
        <v>5.6643999999999997</v>
      </c>
      <c r="U111" s="44">
        <f t="shared" si="19"/>
        <v>7.5803000000000003</v>
      </c>
      <c r="V111" s="45">
        <f t="shared" si="19"/>
        <v>6.9972000000000003</v>
      </c>
      <c r="W111" s="43">
        <f t="shared" si="19"/>
        <v>5.0812999999999997</v>
      </c>
      <c r="X111" s="44">
        <f t="shared" si="19"/>
        <v>6.8305999999999996</v>
      </c>
      <c r="Y111" s="45">
        <f t="shared" si="19"/>
        <v>6.2474999999999996</v>
      </c>
      <c r="Z111" s="185"/>
      <c r="AG111" s="23"/>
      <c r="AH111" s="23"/>
      <c r="AI111" s="23"/>
      <c r="AJ111" s="23"/>
      <c r="AK111" s="23"/>
      <c r="AL111" s="23"/>
      <c r="AM111" s="23"/>
      <c r="AN111" s="23"/>
      <c r="AO111" s="23"/>
      <c r="AP111" s="23"/>
      <c r="AQ111" s="23"/>
      <c r="AR111" s="23"/>
      <c r="AS111" s="23"/>
      <c r="AT111" s="109"/>
      <c r="AU111" s="109"/>
      <c r="AV111" s="23"/>
      <c r="AW111" s="23"/>
      <c r="AX111" s="23"/>
      <c r="AY111" s="23"/>
    </row>
    <row r="112" spans="1:57" s="5" customFormat="1" ht="12.75" customHeight="1" thickBot="1">
      <c r="A112" s="107"/>
      <c r="B112" s="187"/>
      <c r="C112" s="188"/>
      <c r="D112" s="78"/>
      <c r="E112" s="185"/>
      <c r="F112" s="185"/>
      <c r="G112" s="185"/>
      <c r="H112" s="185"/>
      <c r="I112" s="185"/>
      <c r="J112" s="185"/>
      <c r="K112" s="185"/>
      <c r="L112" s="185"/>
      <c r="M112" s="185"/>
      <c r="N112" s="185"/>
      <c r="O112" s="185"/>
      <c r="P112" s="185"/>
      <c r="Q112" s="185"/>
      <c r="R112" s="185"/>
      <c r="S112" s="185"/>
      <c r="T112" s="185"/>
      <c r="U112" s="185"/>
      <c r="V112" s="185"/>
      <c r="W112" s="185"/>
      <c r="X112" s="185"/>
      <c r="Y112" s="185"/>
      <c r="Z112" s="185"/>
      <c r="AG112" s="23"/>
      <c r="AH112" s="23"/>
      <c r="AI112" s="23"/>
      <c r="AJ112" s="23"/>
      <c r="AK112" s="23"/>
      <c r="AL112" s="23"/>
      <c r="AM112" s="23"/>
      <c r="AN112" s="23"/>
      <c r="AO112" s="23"/>
      <c r="AP112" s="23"/>
      <c r="AQ112" s="23"/>
      <c r="AR112" s="23"/>
      <c r="AS112" s="23"/>
      <c r="AT112" s="165"/>
      <c r="AU112" s="165"/>
      <c r="AV112" s="23"/>
      <c r="AW112" s="23"/>
      <c r="AX112" s="23"/>
      <c r="AY112" s="23"/>
    </row>
    <row r="113" spans="1:51" s="5" customFormat="1" ht="12.75" customHeight="1">
      <c r="A113" s="107"/>
      <c r="B113" s="187"/>
      <c r="C113" s="189" t="s">
        <v>23</v>
      </c>
      <c r="D113" s="78" t="s">
        <v>24</v>
      </c>
      <c r="E113" s="28"/>
      <c r="F113" s="29">
        <f>F$93</f>
        <v>20</v>
      </c>
      <c r="G113" s="30"/>
      <c r="H113" s="28"/>
      <c r="I113" s="29">
        <f>I$93</f>
        <v>30</v>
      </c>
      <c r="J113" s="30"/>
      <c r="K113" s="28"/>
      <c r="L113" s="29">
        <f>L$93</f>
        <v>40</v>
      </c>
      <c r="M113" s="30"/>
      <c r="N113" s="28"/>
      <c r="O113" s="29">
        <f>O$93</f>
        <v>50</v>
      </c>
      <c r="P113" s="30"/>
      <c r="Q113" s="28"/>
      <c r="R113" s="29">
        <f>R$93</f>
        <v>60</v>
      </c>
      <c r="S113" s="30"/>
      <c r="T113" s="28"/>
      <c r="U113" s="29">
        <f>U$93</f>
        <v>25</v>
      </c>
      <c r="V113" s="30"/>
      <c r="W113" s="28"/>
      <c r="X113" s="29">
        <f>X$93</f>
        <v>35</v>
      </c>
      <c r="Y113" s="30"/>
      <c r="Z113" s="184"/>
      <c r="AG113" s="109"/>
      <c r="AH113" s="109"/>
      <c r="AI113" s="109"/>
      <c r="AJ113" s="109"/>
      <c r="AK113" s="109"/>
      <c r="AL113" s="109"/>
      <c r="AM113" s="109"/>
      <c r="AN113" s="109"/>
      <c r="AO113" s="109"/>
      <c r="AP113" s="109"/>
      <c r="AQ113" s="109"/>
      <c r="AR113" s="109"/>
      <c r="AS113" s="109"/>
      <c r="AT113" s="165"/>
      <c r="AU113" s="165"/>
      <c r="AV113" s="109"/>
      <c r="AW113" s="109"/>
      <c r="AX113" s="109"/>
      <c r="AY113" s="109"/>
    </row>
    <row r="114" spans="1:51" s="6" customFormat="1" ht="12.75" customHeight="1">
      <c r="A114" s="106"/>
      <c r="B114" s="178"/>
      <c r="C114" s="26">
        <v>521000</v>
      </c>
      <c r="D114" s="47"/>
      <c r="E114" s="32" t="s">
        <v>9</v>
      </c>
      <c r="F114" s="33" t="s">
        <v>10</v>
      </c>
      <c r="G114" s="34" t="s">
        <v>11</v>
      </c>
      <c r="H114" s="32" t="s">
        <v>9</v>
      </c>
      <c r="I114" s="33" t="s">
        <v>10</v>
      </c>
      <c r="J114" s="34" t="s">
        <v>11</v>
      </c>
      <c r="K114" s="32" t="s">
        <v>9</v>
      </c>
      <c r="L114" s="33" t="s">
        <v>10</v>
      </c>
      <c r="M114" s="34" t="s">
        <v>11</v>
      </c>
      <c r="N114" s="32" t="s">
        <v>9</v>
      </c>
      <c r="O114" s="33" t="s">
        <v>10</v>
      </c>
      <c r="P114" s="34" t="s">
        <v>11</v>
      </c>
      <c r="Q114" s="32" t="s">
        <v>9</v>
      </c>
      <c r="R114" s="33" t="s">
        <v>10</v>
      </c>
      <c r="S114" s="34" t="s">
        <v>11</v>
      </c>
      <c r="T114" s="32" t="s">
        <v>9</v>
      </c>
      <c r="U114" s="33" t="s">
        <v>10</v>
      </c>
      <c r="V114" s="34" t="s">
        <v>11</v>
      </c>
      <c r="W114" s="32" t="s">
        <v>9</v>
      </c>
      <c r="X114" s="33" t="s">
        <v>10</v>
      </c>
      <c r="Y114" s="34" t="s">
        <v>11</v>
      </c>
      <c r="Z114" s="185"/>
      <c r="AG114" s="109"/>
      <c r="AH114" s="109"/>
      <c r="AI114" s="109"/>
      <c r="AJ114" s="109"/>
      <c r="AK114" s="109"/>
      <c r="AL114" s="109"/>
      <c r="AM114" s="109"/>
      <c r="AN114" s="109"/>
      <c r="AO114" s="109"/>
      <c r="AP114" s="109"/>
      <c r="AQ114" s="109"/>
      <c r="AR114" s="109"/>
      <c r="AS114" s="109"/>
      <c r="AT114" s="165"/>
      <c r="AU114" s="23"/>
      <c r="AV114" s="109"/>
      <c r="AW114" s="109"/>
      <c r="AX114" s="109"/>
      <c r="AY114" s="109"/>
    </row>
    <row r="115" spans="1:51" s="6" customFormat="1" ht="12.75" customHeight="1">
      <c r="A115" s="35" t="s">
        <v>17</v>
      </c>
      <c r="B115" s="36">
        <f>$B$95</f>
        <v>1.88</v>
      </c>
      <c r="C115" s="106"/>
      <c r="D115" s="37" t="s">
        <v>18</v>
      </c>
      <c r="E115" s="38">
        <f>((0.6666666*C111)/(F113*B115))^0.5</f>
        <v>12.667319245274518</v>
      </c>
      <c r="F115" s="39">
        <f>((0.6666666*C111)/(F113*B115))^0.5</f>
        <v>12.667319245274518</v>
      </c>
      <c r="G115" s="40">
        <f>((0.8333333333*C111)/(F113*B115))^0.5</f>
        <v>14.162494170404052</v>
      </c>
      <c r="H115" s="38">
        <f>((0.6666666*C111)/(I113*B115))^0.5</f>
        <v>10.342822853286625</v>
      </c>
      <c r="I115" s="39">
        <f>((0.6666666*C111)/(I113*B115))^0.5</f>
        <v>10.342822853286625</v>
      </c>
      <c r="J115" s="40">
        <f>((0.8333333333*C111)/(I113*B115))^0.5</f>
        <v>11.563628067543759</v>
      </c>
      <c r="K115" s="38">
        <f>((0.6666666*C111)/(L113*B115))^0.5</f>
        <v>8.9571473377884701</v>
      </c>
      <c r="L115" s="39">
        <f>((0.6666666*C111)/(L113*B115))^0.5</f>
        <v>8.9571473377884701</v>
      </c>
      <c r="M115" s="40">
        <f>((0.8333333333*C111)/(L113*B115))^0.5</f>
        <v>10.014395666407653</v>
      </c>
      <c r="N115" s="38">
        <f>((0.6666666*C111)/(O113*B115))^0.5</f>
        <v>8.0115161327105149</v>
      </c>
      <c r="O115" s="39">
        <f>((0.6666666*C111)/(O113*B115))^0.5</f>
        <v>8.0115161327105149</v>
      </c>
      <c r="P115" s="40">
        <f>((0.8333333333*C111)/(O113*B115))^0.5</f>
        <v>8.9571477854667272</v>
      </c>
      <c r="Q115" s="38">
        <f>((0.6666666*C111)/(R113*B115))^0.5</f>
        <v>7.3134801761701693</v>
      </c>
      <c r="R115" s="39">
        <f>((0.6666666*C111)/(R113*B115))^0.5</f>
        <v>7.3134801761701693</v>
      </c>
      <c r="S115" s="40">
        <f>((0.8333333333*C111)/(R113*B115))^0.5</f>
        <v>8.1767198216792849</v>
      </c>
      <c r="T115" s="38">
        <f>((0.6666666*C111)/(U113*B115))^0.5</f>
        <v>11.32999477005006</v>
      </c>
      <c r="U115" s="39">
        <f>((0.6666666*C111)/(U113*B115))^0.5</f>
        <v>11.32999477005006</v>
      </c>
      <c r="V115" s="40">
        <f>((0.8333333333*C111)/(U113*B115))^0.5</f>
        <v>12.667319878387179</v>
      </c>
      <c r="W115" s="38">
        <f>((0.6666666*C111)/(X113*B115))^0.5</f>
        <v>9.5755932859596484</v>
      </c>
      <c r="X115" s="39">
        <f>((0.6666666*C111)/(X113*B115))^0.5</f>
        <v>9.5755932859596484</v>
      </c>
      <c r="Y115" s="40">
        <f>((0.8333333333*C111)/(X113*B115))^0.5</f>
        <v>10.70583929122604</v>
      </c>
      <c r="Z115" s="185"/>
      <c r="AG115" s="109"/>
      <c r="AH115" s="109"/>
      <c r="AI115" s="109"/>
      <c r="AJ115" s="109"/>
      <c r="AK115" s="109"/>
      <c r="AL115" s="109"/>
      <c r="AM115" s="109"/>
      <c r="AN115" s="109"/>
      <c r="AO115" s="109"/>
      <c r="AP115" s="109"/>
      <c r="AQ115" s="109"/>
      <c r="AR115" s="109"/>
      <c r="AS115" s="109"/>
      <c r="AT115" s="165"/>
      <c r="AU115" s="23"/>
      <c r="AV115" s="109"/>
      <c r="AW115" s="109"/>
      <c r="AX115" s="109"/>
      <c r="AY115" s="109"/>
    </row>
    <row r="116" spans="1:51" s="6" customFormat="1" ht="12.75" customHeight="1">
      <c r="A116" s="35" t="s">
        <v>19</v>
      </c>
      <c r="B116" s="54">
        <f>$B$96</f>
        <v>60</v>
      </c>
      <c r="C116" s="25"/>
      <c r="D116" s="37" t="s">
        <v>21</v>
      </c>
      <c r="E116" s="38">
        <f>((76.8*C114)/(144*B116*F113))^0.3333333333333</f>
        <v>6.1407073668182175</v>
      </c>
      <c r="F116" s="39">
        <f>((185*C114)/(144*B116*F113))^0.3333333333333</f>
        <v>8.2316817429441365</v>
      </c>
      <c r="G116" s="40">
        <f>((145*C114)/(144*B116*F113))^0.3333333333333</f>
        <v>7.5896310175285304</v>
      </c>
      <c r="H116" s="38">
        <f>((76.8*C114)/(144*B116*I113))^0.3333333333333</f>
        <v>5.364401995314747</v>
      </c>
      <c r="I116" s="39">
        <f>((185*C114)/(144*B116*I113))^0.3333333333333</f>
        <v>7.1910363625625422</v>
      </c>
      <c r="J116" s="40">
        <f>((145*C114)/(144*B116*I113))^0.3333333333333</f>
        <v>6.6301533914696922</v>
      </c>
      <c r="K116" s="38">
        <f>((76.8*C114)/(144*B116*L113))^0.3333333333333</f>
        <v>4.8738826669581705</v>
      </c>
      <c r="L116" s="39">
        <f>((185*C114)/(144*B116*L113))^0.3333333333333</f>
        <v>6.5334901291086238</v>
      </c>
      <c r="M116" s="40">
        <f>((145*C114)/(144*B116*L113))^0.3333333333333</f>
        <v>6.023894130637772</v>
      </c>
      <c r="N116" s="38">
        <f>((76.8*C114)/(144*B116*O113))^0.3333333333333</f>
        <v>4.5245118726584161</v>
      </c>
      <c r="O116" s="39">
        <f>((185*C114)/(144*B116*O113))^0.3333333333333</f>
        <v>6.0651549655580252</v>
      </c>
      <c r="P116" s="40">
        <f>((145*C114)/(144*B116*O113))^0.3333333333333</f>
        <v>5.5920879463268101</v>
      </c>
      <c r="Q116" s="38">
        <f>((76.8*C114)/(144*B116*R113))^0.3333333333333</f>
        <v>4.2577286852715668</v>
      </c>
      <c r="R116" s="39">
        <f>((185*C114)/(144*B116*R113))^0.3333333333333</f>
        <v>5.7075293433368097</v>
      </c>
      <c r="S116" s="40">
        <f>((145*C114)/(144*B116*R113))^0.3333333333333</f>
        <v>5.2623562341648791</v>
      </c>
      <c r="T116" s="38">
        <f>((76.8*C114)/(144*B116*U113))^0.3333333333333</f>
        <v>5.700527748861477</v>
      </c>
      <c r="U116" s="39">
        <f>((185*C114)/(144*B116*U113))^0.3333333333333</f>
        <v>7.6416164119807952</v>
      </c>
      <c r="V116" s="40">
        <f>((145*C114)/(144*B116*U113))^0.3333333333333</f>
        <v>7.0455893164403767</v>
      </c>
      <c r="W116" s="38">
        <f>((76.8*C114)/(144*B116*X113))^0.3333333333333</f>
        <v>5.0957219066234121</v>
      </c>
      <c r="X116" s="39">
        <f>((185*C114)/(144*B116*X113))^0.3333333333333</f>
        <v>6.8308679245216579</v>
      </c>
      <c r="Y116" s="40">
        <f>((145*C114)/(144*B116*X113))^0.3333333333333</f>
        <v>6.2980771968047335</v>
      </c>
      <c r="Z116" s="185"/>
      <c r="AG116" s="165"/>
      <c r="AH116" s="165"/>
      <c r="AI116" s="165"/>
      <c r="AJ116" s="165"/>
      <c r="AK116" s="165"/>
      <c r="AL116" s="165"/>
      <c r="AM116" s="165"/>
      <c r="AN116" s="165"/>
      <c r="AO116" s="165"/>
      <c r="AP116" s="165"/>
      <c r="AQ116" s="165"/>
      <c r="AR116" s="165"/>
      <c r="AS116" s="165"/>
      <c r="AT116" s="23"/>
      <c r="AU116" s="109"/>
      <c r="AV116" s="165"/>
      <c r="AW116" s="165"/>
      <c r="AX116" s="165"/>
      <c r="AY116" s="165"/>
    </row>
    <row r="117" spans="1:51" s="3" customFormat="1" ht="12.75" customHeight="1">
      <c r="A117" s="35" t="s">
        <v>25</v>
      </c>
      <c r="B117" s="55">
        <f>$B$97</f>
        <v>1.88</v>
      </c>
      <c r="C117" s="190" t="s">
        <v>26</v>
      </c>
      <c r="D117" s="37" t="s">
        <v>27</v>
      </c>
      <c r="E117" s="38">
        <f>(C118*12)/(0.5*F113*C121*B117)</f>
        <v>48.632218844984806</v>
      </c>
      <c r="F117" s="39">
        <f>(C118*12)/(1.25*F113*C121*B117)</f>
        <v>19.452887537993924</v>
      </c>
      <c r="G117" s="40">
        <f>(C118*12)/(1.1*F113*C121*B117)</f>
        <v>22.105554020447638</v>
      </c>
      <c r="H117" s="38">
        <f>(C118*12)/(0.5*I113*C121*B117)</f>
        <v>32.42147922998987</v>
      </c>
      <c r="I117" s="39">
        <f>(C118*12)/(1.25*I113*C121*B117)</f>
        <v>12.968591691995949</v>
      </c>
      <c r="J117" s="40">
        <f>(C118*12)/(1.1*I113*C121*B117)</f>
        <v>14.737036013631759</v>
      </c>
      <c r="K117" s="38">
        <f>(C118*12)/(0.5*L113*C121*B117)</f>
        <v>24.316109422492403</v>
      </c>
      <c r="L117" s="39">
        <f>(C118*12)/(1.25*L113*C121*B117)</f>
        <v>9.7264437689969618</v>
      </c>
      <c r="M117" s="40">
        <f>(C118*12)/(1.1*L113*C121*B117)</f>
        <v>11.052777010223819</v>
      </c>
      <c r="N117" s="38">
        <f>(C118*12)/(0.5*O113*C121*B117)</f>
        <v>19.452887537993924</v>
      </c>
      <c r="O117" s="39">
        <f>(C118*12)/(1.25*O113*C121*B117)</f>
        <v>7.7811550151975686</v>
      </c>
      <c r="P117" s="40">
        <f>(C118*12)/(1.1*O113*C121*B117)</f>
        <v>8.8422216081790541</v>
      </c>
      <c r="Q117" s="38">
        <f>(C118*12)/(0.5*R113*C121*B117)</f>
        <v>16.210739614994935</v>
      </c>
      <c r="R117" s="39">
        <f>(C118*12)/(1.25*R113*C121*B117)</f>
        <v>6.4842958459979743</v>
      </c>
      <c r="S117" s="40">
        <f>(C118*12)/(1.1*R113*C121*B117)</f>
        <v>7.3685180068158793</v>
      </c>
      <c r="T117" s="38">
        <f>(C118*12)/(0.5*U113*C121*B117)</f>
        <v>38.905775075987847</v>
      </c>
      <c r="U117" s="39">
        <f>(C118*12)/(1.25*U113*C121*B117)</f>
        <v>15.562310030395137</v>
      </c>
      <c r="V117" s="40">
        <f>(C118*12)/(1.1*U113*C121*B117)</f>
        <v>17.684443216358108</v>
      </c>
      <c r="W117" s="38">
        <f>(C118*12)/(0.5*X113*C121*B117)</f>
        <v>27.789839339991321</v>
      </c>
      <c r="X117" s="39">
        <f>(C118*12)/(1.25*X113*C121*B117)</f>
        <v>11.115935735996526</v>
      </c>
      <c r="Y117" s="40">
        <f>(C118*12)/(1.1*X113*C121*B117)</f>
        <v>12.631745154541505</v>
      </c>
      <c r="Z117" s="185"/>
      <c r="AG117" s="110"/>
      <c r="AH117" s="110"/>
      <c r="AI117" s="110"/>
      <c r="AJ117" s="110"/>
      <c r="AK117" s="110"/>
      <c r="AL117" s="110"/>
      <c r="AM117" s="110"/>
      <c r="AN117" s="110"/>
      <c r="AO117" s="110"/>
      <c r="AP117" s="110"/>
      <c r="AQ117" s="110"/>
      <c r="AR117" s="110"/>
      <c r="AS117" s="110"/>
      <c r="AT117" s="23"/>
      <c r="AU117" s="109"/>
      <c r="AV117" s="110"/>
      <c r="AW117" s="110"/>
      <c r="AX117" s="110"/>
      <c r="AY117" s="110"/>
    </row>
    <row r="118" spans="1:51" s="7" customFormat="1" ht="12.75" customHeight="1" thickBot="1">
      <c r="A118" s="107"/>
      <c r="B118" s="187"/>
      <c r="C118" s="50">
        <v>640</v>
      </c>
      <c r="D118" s="78" t="s">
        <v>22</v>
      </c>
      <c r="E118" s="51">
        <f>FLOOR(MIN(E115:E117),0.08333)</f>
        <v>6.0830900000000003</v>
      </c>
      <c r="F118" s="44">
        <f>FLOOR(MIN(F115:F117),0.08333)</f>
        <v>8.1663399999999999</v>
      </c>
      <c r="G118" s="52">
        <f>FLOOR(MIN(G115:G117),0.0833)</f>
        <v>7.5803000000000003</v>
      </c>
      <c r="H118" s="51">
        <f>FLOOR(MIN(H115:H117),0.08333)</f>
        <v>5.3331200000000001</v>
      </c>
      <c r="I118" s="44">
        <f>FLOOR(MIN(I115:I117),0.08333)</f>
        <v>7.1663800000000002</v>
      </c>
      <c r="J118" s="52">
        <f>FLOOR(MIN(J115:J117),0.0833)</f>
        <v>6.5807000000000002</v>
      </c>
      <c r="K118" s="51">
        <f>FLOOR(MIN(K115:K117),0.08333)</f>
        <v>4.8331400000000002</v>
      </c>
      <c r="L118" s="44">
        <f>FLOOR(MIN(L115:L117),0.08333)</f>
        <v>6.4997400000000001</v>
      </c>
      <c r="M118" s="52">
        <f>FLOOR(MIN(M115:M117),0.0833)</f>
        <v>5.9976000000000003</v>
      </c>
      <c r="N118" s="51">
        <f>FLOOR(MIN(N115:N117),0.08333)</f>
        <v>4.4998199999999997</v>
      </c>
      <c r="O118" s="44">
        <f>FLOOR(MIN(O115:O117),0.08333)</f>
        <v>5.9997600000000002</v>
      </c>
      <c r="P118" s="52">
        <f>FLOOR(MIN(P115:P117),0.0833)</f>
        <v>5.5811000000000002</v>
      </c>
      <c r="Q118" s="51">
        <f>FLOOR(MIN(Q115:Q117),0.08333)</f>
        <v>4.2498300000000002</v>
      </c>
      <c r="R118" s="44">
        <f>FLOOR(MIN(R115:R117),0.08333)</f>
        <v>5.6664399999999997</v>
      </c>
      <c r="S118" s="52">
        <f>FLOOR(MIN(S115:S117),0.0833)</f>
        <v>5.2478999999999996</v>
      </c>
      <c r="T118" s="51">
        <f>FLOOR(MIN(T115:T117),0.08333)</f>
        <v>5.6664399999999997</v>
      </c>
      <c r="U118" s="44">
        <f>FLOOR(MIN(U115:U117),0.08333)</f>
        <v>7.5830299999999999</v>
      </c>
      <c r="V118" s="52">
        <f>FLOOR(MIN(V115:V117),0.0833)</f>
        <v>6.9972000000000003</v>
      </c>
      <c r="W118" s="51">
        <f>FLOOR(MIN(W115:W117),0.08333)</f>
        <v>5.0831299999999997</v>
      </c>
      <c r="X118" s="44">
        <f>FLOOR(MIN(X115:X117),0.08333)</f>
        <v>6.7497300000000005</v>
      </c>
      <c r="Y118" s="52">
        <f>FLOOR(MIN(Y115:Y117),0.0833)</f>
        <v>6.2474999999999996</v>
      </c>
      <c r="Z118" s="185"/>
      <c r="AG118" s="23"/>
      <c r="AH118" s="23"/>
      <c r="AI118" s="23"/>
      <c r="AJ118" s="23"/>
      <c r="AK118" s="23"/>
      <c r="AL118" s="23"/>
      <c r="AM118" s="23"/>
      <c r="AN118" s="23"/>
      <c r="AO118" s="23"/>
      <c r="AP118" s="23"/>
      <c r="AQ118" s="23"/>
      <c r="AR118" s="23"/>
      <c r="AS118" s="23"/>
      <c r="AT118" s="109"/>
      <c r="AU118" s="109"/>
      <c r="AV118" s="23"/>
      <c r="AW118" s="23"/>
      <c r="AX118" s="23"/>
      <c r="AY118" s="23"/>
    </row>
    <row r="119" spans="1:51" s="7" customFormat="1" ht="12.75" customHeight="1" thickBot="1">
      <c r="A119" s="107"/>
      <c r="B119" s="187"/>
      <c r="C119" s="107"/>
      <c r="D119" s="78"/>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G119" s="23"/>
      <c r="AH119" s="23"/>
      <c r="AI119" s="23"/>
      <c r="AJ119" s="23"/>
      <c r="AK119" s="23"/>
      <c r="AL119" s="23"/>
      <c r="AM119" s="23"/>
      <c r="AN119" s="23"/>
      <c r="AO119" s="23"/>
      <c r="AP119" s="23"/>
      <c r="AQ119" s="23"/>
      <c r="AR119" s="23"/>
      <c r="AS119" s="23"/>
      <c r="AT119" s="198"/>
      <c r="AU119" s="198"/>
      <c r="AV119" s="23"/>
      <c r="AW119" s="23"/>
      <c r="AX119" s="23"/>
      <c r="AY119" s="23"/>
    </row>
    <row r="120" spans="1:51" s="7" customFormat="1" ht="12.75" customHeight="1">
      <c r="A120" s="107"/>
      <c r="B120" s="317" t="s">
        <v>28</v>
      </c>
      <c r="C120" s="317"/>
      <c r="D120" s="78" t="s">
        <v>29</v>
      </c>
      <c r="E120" s="28"/>
      <c r="F120" s="29">
        <f>F$100</f>
        <v>20</v>
      </c>
      <c r="G120" s="30"/>
      <c r="H120" s="28"/>
      <c r="I120" s="29">
        <f>I$100</f>
        <v>30</v>
      </c>
      <c r="J120" s="30"/>
      <c r="K120" s="28"/>
      <c r="L120" s="29">
        <f>L$100</f>
        <v>40</v>
      </c>
      <c r="M120" s="30"/>
      <c r="N120" s="28"/>
      <c r="O120" s="29">
        <f>O$100</f>
        <v>50</v>
      </c>
      <c r="P120" s="30"/>
      <c r="Q120" s="28"/>
      <c r="R120" s="29">
        <f>R$100</f>
        <v>60</v>
      </c>
      <c r="S120" s="30"/>
      <c r="T120" s="28"/>
      <c r="U120" s="29">
        <f>U$100</f>
        <v>25</v>
      </c>
      <c r="V120" s="30"/>
      <c r="W120" s="28"/>
      <c r="X120" s="29">
        <f>X$100</f>
        <v>35</v>
      </c>
      <c r="Y120" s="30"/>
      <c r="Z120" s="184"/>
      <c r="AG120" s="109"/>
      <c r="AH120" s="109"/>
      <c r="AI120" s="109"/>
      <c r="AJ120" s="109"/>
      <c r="AK120" s="109"/>
      <c r="AL120" s="109"/>
      <c r="AM120" s="109"/>
      <c r="AN120" s="109"/>
      <c r="AO120" s="109"/>
      <c r="AP120" s="109"/>
      <c r="AQ120" s="109"/>
      <c r="AR120" s="109"/>
      <c r="AS120" s="109"/>
      <c r="AT120" s="109"/>
      <c r="AU120" s="110"/>
      <c r="AV120" s="109"/>
      <c r="AW120" s="109"/>
      <c r="AX120" s="109"/>
      <c r="AY120" s="109"/>
    </row>
    <row r="121" spans="1:51" s="7" customFormat="1" ht="12.75" customHeight="1">
      <c r="A121" s="106"/>
      <c r="B121" s="178"/>
      <c r="C121" s="53">
        <f>$C$101</f>
        <v>8.4</v>
      </c>
      <c r="D121" s="47"/>
      <c r="E121" s="32" t="s">
        <v>9</v>
      </c>
      <c r="F121" s="33" t="s">
        <v>10</v>
      </c>
      <c r="G121" s="34" t="s">
        <v>11</v>
      </c>
      <c r="H121" s="32" t="s">
        <v>9</v>
      </c>
      <c r="I121" s="33" t="s">
        <v>10</v>
      </c>
      <c r="J121" s="34" t="s">
        <v>11</v>
      </c>
      <c r="K121" s="32" t="s">
        <v>9</v>
      </c>
      <c r="L121" s="33" t="s">
        <v>10</v>
      </c>
      <c r="M121" s="34" t="s">
        <v>11</v>
      </c>
      <c r="N121" s="32" t="s">
        <v>9</v>
      </c>
      <c r="O121" s="33" t="s">
        <v>10</v>
      </c>
      <c r="P121" s="34" t="s">
        <v>11</v>
      </c>
      <c r="Q121" s="32" t="s">
        <v>9</v>
      </c>
      <c r="R121" s="33" t="s">
        <v>10</v>
      </c>
      <c r="S121" s="34" t="s">
        <v>11</v>
      </c>
      <c r="T121" s="32" t="s">
        <v>9</v>
      </c>
      <c r="U121" s="33" t="s">
        <v>10</v>
      </c>
      <c r="V121" s="34" t="s">
        <v>11</v>
      </c>
      <c r="W121" s="32" t="s">
        <v>9</v>
      </c>
      <c r="X121" s="33" t="s">
        <v>10</v>
      </c>
      <c r="Y121" s="34" t="s">
        <v>11</v>
      </c>
      <c r="Z121" s="185"/>
      <c r="AG121" s="109"/>
      <c r="AH121" s="109"/>
      <c r="AI121" s="109"/>
      <c r="AJ121" s="109"/>
      <c r="AK121" s="109"/>
      <c r="AL121" s="109"/>
      <c r="AM121" s="109"/>
      <c r="AN121" s="109"/>
      <c r="AO121" s="109"/>
      <c r="AP121" s="109"/>
      <c r="AQ121" s="109"/>
      <c r="AR121" s="109"/>
      <c r="AS121" s="109"/>
      <c r="AT121" s="165"/>
      <c r="AU121" s="23"/>
      <c r="AV121" s="109"/>
      <c r="AW121" s="109"/>
      <c r="AX121" s="109"/>
      <c r="AY121" s="109"/>
    </row>
    <row r="122" spans="1:51" ht="12.75" customHeight="1">
      <c r="A122" s="35" t="s">
        <v>17</v>
      </c>
      <c r="B122" s="36">
        <f>$B$102</f>
        <v>1.88</v>
      </c>
      <c r="C122" s="191"/>
      <c r="D122" s="37" t="s">
        <v>18</v>
      </c>
      <c r="E122" s="38">
        <f>((0.6666666*C111)/(F120*B122))^0.5</f>
        <v>12.667319245274518</v>
      </c>
      <c r="F122" s="39">
        <f>((0.6666666*C111)/(F120*B122))^0.5</f>
        <v>12.667319245274518</v>
      </c>
      <c r="G122" s="40">
        <f>((0.8333333333*C111)/(F120*B122))^0.5</f>
        <v>14.162494170404052</v>
      </c>
      <c r="H122" s="38">
        <f>((0.6666666*C111)/(I120*B122))^0.5</f>
        <v>10.342822853286625</v>
      </c>
      <c r="I122" s="39">
        <f>((0.6666666*C111)/(I120*B122))^0.5</f>
        <v>10.342822853286625</v>
      </c>
      <c r="J122" s="40">
        <f>((0.8333333333*C111)/(I120*B122))^0.5</f>
        <v>11.563628067543759</v>
      </c>
      <c r="K122" s="38">
        <f>((0.6666666*C111)/(L120*B122))^0.5</f>
        <v>8.9571473377884701</v>
      </c>
      <c r="L122" s="39">
        <f>((0.6666666*C111)/(L120*B122))^0.5</f>
        <v>8.9571473377884701</v>
      </c>
      <c r="M122" s="40">
        <f>((0.8333333333*C111)/(L120*B122))^0.5</f>
        <v>10.014395666407653</v>
      </c>
      <c r="N122" s="38">
        <f>((0.6666666*C111)/(O120*B122))^0.5</f>
        <v>8.0115161327105149</v>
      </c>
      <c r="O122" s="39">
        <f>((0.6666666*C111)/(O120*B122))^0.5</f>
        <v>8.0115161327105149</v>
      </c>
      <c r="P122" s="40">
        <f>((0.8333333333*C111)/(O120*B122))^0.5</f>
        <v>8.9571477854667272</v>
      </c>
      <c r="Q122" s="38">
        <f>((0.6666666*C111)/(R120*B122))^0.5</f>
        <v>7.3134801761701693</v>
      </c>
      <c r="R122" s="39">
        <f>((0.6666666*C111)/(R120*B122))^0.5</f>
        <v>7.3134801761701693</v>
      </c>
      <c r="S122" s="40">
        <f>((0.8333333333*C111)/(R120*B122))^0.5</f>
        <v>8.1767198216792849</v>
      </c>
      <c r="T122" s="38">
        <f>((0.6666666*C111)/(U120*B122))^0.5</f>
        <v>11.32999477005006</v>
      </c>
      <c r="U122" s="39">
        <f>((0.6666666*C111)/(U120*B122))^0.5</f>
        <v>11.32999477005006</v>
      </c>
      <c r="V122" s="40">
        <f>((0.8333333333*C111)/(U120*B122))^0.5</f>
        <v>12.667319878387179</v>
      </c>
      <c r="W122" s="38">
        <f>((0.6666666*C111)/(X120*B122))^0.5</f>
        <v>9.5755932859596484</v>
      </c>
      <c r="X122" s="39">
        <f>((0.6666666*C111)/(X120*B122))^0.5</f>
        <v>9.5755932859596484</v>
      </c>
      <c r="Y122" s="40">
        <f>((0.8333333333*C111)/(X120*B122))^0.5</f>
        <v>10.70583929122604</v>
      </c>
      <c r="Z122" s="185"/>
      <c r="AG122" s="109"/>
      <c r="AH122" s="109"/>
      <c r="AI122" s="109"/>
      <c r="AJ122" s="109"/>
      <c r="AK122" s="109"/>
      <c r="AL122" s="109"/>
      <c r="AM122" s="109"/>
      <c r="AN122" s="109"/>
      <c r="AO122" s="109"/>
      <c r="AP122" s="109"/>
      <c r="AQ122" s="109"/>
      <c r="AR122" s="109"/>
      <c r="AS122" s="109"/>
      <c r="AT122" s="110"/>
      <c r="AU122" s="23"/>
      <c r="AV122" s="109"/>
      <c r="AW122" s="109"/>
      <c r="AX122" s="109"/>
      <c r="AY122" s="109"/>
    </row>
    <row r="123" spans="1:51" ht="12.75" customHeight="1">
      <c r="A123" s="35" t="s">
        <v>19</v>
      </c>
      <c r="B123" s="54">
        <f>$B$103</f>
        <v>30</v>
      </c>
      <c r="C123" s="191"/>
      <c r="D123" s="37" t="s">
        <v>21</v>
      </c>
      <c r="E123" s="38">
        <f>((76.8*C114)/(144*B123*F120))^0.3333333333333</f>
        <v>7.7368064726986114</v>
      </c>
      <c r="F123" s="39">
        <f>((185*C114)/(144*B123*F120))^0.3333333333333</f>
        <v>10.3712691039704</v>
      </c>
      <c r="G123" s="40">
        <f>((145*C114)/(144*B123*F120))^0.3333333333333</f>
        <v>9.5623358799190203</v>
      </c>
      <c r="H123" s="38">
        <f>((76.8*C114)/(144*B123*I120))^0.3333333333333</f>
        <v>6.7587229939949518</v>
      </c>
      <c r="I123" s="39">
        <f>((185*C114)/(144*B123*I120))^0.3333333333333</f>
        <v>9.0601380837518004</v>
      </c>
      <c r="J123" s="40">
        <f>((145*C114)/(144*B123*I120))^0.3333333333333</f>
        <v>8.3534698219443548</v>
      </c>
      <c r="K123" s="38">
        <f>((76.8*C114)/(144*B123*L120))^0.3333333333333</f>
        <v>6.1407073668182175</v>
      </c>
      <c r="L123" s="39">
        <f>((185*C114)/(144*B123*L120))^0.3333333333333</f>
        <v>8.2316817429441365</v>
      </c>
      <c r="M123" s="40">
        <f>((145*C114)/(144*B123*L120))^0.3333333333333</f>
        <v>7.5896310175285304</v>
      </c>
      <c r="N123" s="38">
        <f>((76.8*C114)/(144*B123*O120))^0.3333333333333</f>
        <v>5.700527748861477</v>
      </c>
      <c r="O123" s="39">
        <f>((185*C114)/(144*B123*O120))^0.3333333333333</f>
        <v>7.6416164119807952</v>
      </c>
      <c r="P123" s="40">
        <f>((145*C114)/(144*B123*O120))^0.3333333333333</f>
        <v>7.0455893164403767</v>
      </c>
      <c r="Q123" s="38">
        <f>((76.8*C114)/(144*B123*R120))^0.3333333333333</f>
        <v>5.364401995314747</v>
      </c>
      <c r="R123" s="39">
        <f>((185*C114)/(144*B123*R120))^0.3333333333333</f>
        <v>7.1910363625625422</v>
      </c>
      <c r="S123" s="40">
        <f>((145*C114)/(144*B123*R120))^0.3333333333333</f>
        <v>6.6301533914696922</v>
      </c>
      <c r="T123" s="38">
        <f>((76.8*C114)/(144*B123*U120))^0.3333333333333</f>
        <v>7.1822149063002438</v>
      </c>
      <c r="U123" s="39">
        <f>((185*C114)/(144*B123*U120))^0.3333333333333</f>
        <v>9.6278333726765162</v>
      </c>
      <c r="V123" s="40">
        <f>((145*C114)/(144*B123*U120))^0.3333333333333</f>
        <v>8.8768862886974578</v>
      </c>
      <c r="W123" s="38">
        <f>((76.8*C114)/(144*B123*X120))^0.3333333333333</f>
        <v>6.4202072945651256</v>
      </c>
      <c r="X123" s="39">
        <f>((185*C114)/(144*B123*X120))^0.3333333333333</f>
        <v>8.6063542871563428</v>
      </c>
      <c r="Y123" s="40">
        <f>((145*C114)/(144*B123*X120))^0.3333333333333</f>
        <v>7.9350800341169965</v>
      </c>
      <c r="Z123" s="185"/>
      <c r="AG123" s="165"/>
      <c r="AH123" s="165"/>
      <c r="AI123" s="165"/>
      <c r="AJ123" s="165"/>
      <c r="AK123" s="165"/>
      <c r="AL123" s="165"/>
      <c r="AM123" s="165"/>
      <c r="AN123" s="165"/>
      <c r="AO123" s="165"/>
      <c r="AP123" s="165"/>
      <c r="AQ123" s="165"/>
      <c r="AR123" s="165"/>
      <c r="AS123" s="165"/>
      <c r="AT123" s="110"/>
      <c r="AU123" s="23"/>
      <c r="AV123" s="165"/>
      <c r="AW123" s="165"/>
      <c r="AX123" s="165"/>
      <c r="AY123" s="165"/>
    </row>
    <row r="124" spans="1:51" s="3" customFormat="1" ht="12.75" customHeight="1">
      <c r="A124" s="35" t="s">
        <v>25</v>
      </c>
      <c r="B124" s="55">
        <f>$B$104</f>
        <v>1.88</v>
      </c>
      <c r="C124" s="191"/>
      <c r="D124" s="37" t="s">
        <v>27</v>
      </c>
      <c r="E124" s="38">
        <f>(C118*12)/(0.5*F120*C121*B124)</f>
        <v>48.632218844984806</v>
      </c>
      <c r="F124" s="39">
        <f>(C118*12)/(1.25*F120*C121*B124)</f>
        <v>19.452887537993924</v>
      </c>
      <c r="G124" s="40">
        <f>(C118*12)/(1.1*F120*C121*B124)</f>
        <v>22.105554020447638</v>
      </c>
      <c r="H124" s="38">
        <f>(C118*12)/(0.5*I120*C121*B124)</f>
        <v>32.42147922998987</v>
      </c>
      <c r="I124" s="39">
        <f>(C118*12)/(1.25*I120*C121*B124)</f>
        <v>12.968591691995949</v>
      </c>
      <c r="J124" s="40">
        <f>(C118*12)/(1.1*I120*C121*B124)</f>
        <v>14.737036013631759</v>
      </c>
      <c r="K124" s="38">
        <f>(C118*12)/(0.5*L120*C121*B124)</f>
        <v>24.316109422492403</v>
      </c>
      <c r="L124" s="39">
        <f>(C118*12)/(1.25*L120*C121*B124)</f>
        <v>9.7264437689969618</v>
      </c>
      <c r="M124" s="40">
        <f>(C118*12)/(1.1*L120*C121*B124)</f>
        <v>11.052777010223819</v>
      </c>
      <c r="N124" s="38">
        <f>(C118*12)/(0.5*O120*C121*B124)</f>
        <v>19.452887537993924</v>
      </c>
      <c r="O124" s="39">
        <f>(C118*12)/(1.25*O120*C121*B124)</f>
        <v>7.7811550151975686</v>
      </c>
      <c r="P124" s="40">
        <f>(C118*12)/(1.1*O120*C121*B124)</f>
        <v>8.8422216081790541</v>
      </c>
      <c r="Q124" s="38">
        <f>(C118*12)/(0.5*R120*C121*B124)</f>
        <v>16.210739614994935</v>
      </c>
      <c r="R124" s="39">
        <f>(C118*12)/(1.25*R120*C121*B124)</f>
        <v>6.4842958459979743</v>
      </c>
      <c r="S124" s="40">
        <f>(C118*12)/(1.1*R120*C121*B124)</f>
        <v>7.3685180068158793</v>
      </c>
      <c r="T124" s="38">
        <f>(C118*12)/(0.5*U120*C121*B124)</f>
        <v>38.905775075987847</v>
      </c>
      <c r="U124" s="39">
        <f>(C118*12)/(1.25*U120*C121*B124)</f>
        <v>15.562310030395137</v>
      </c>
      <c r="V124" s="40">
        <f>(C118*12)/(1.1*U120*C$101*B124)</f>
        <v>17.684443216358108</v>
      </c>
      <c r="W124" s="38">
        <f>(C118*12)/(0.5*X120*C121*B124)</f>
        <v>27.789839339991321</v>
      </c>
      <c r="X124" s="39">
        <f>(C118*12)/(1.25*X120*C121*B124)</f>
        <v>11.115935735996526</v>
      </c>
      <c r="Y124" s="40">
        <f>(C118*12)/(1.1*X120*C121*B124)</f>
        <v>12.631745154541505</v>
      </c>
      <c r="Z124" s="185"/>
      <c r="AG124" s="180"/>
      <c r="AH124" s="180"/>
      <c r="AI124" s="180"/>
      <c r="AJ124" s="180"/>
      <c r="AK124" s="180"/>
      <c r="AL124" s="180"/>
      <c r="AM124" s="180"/>
      <c r="AN124" s="180"/>
      <c r="AO124" s="180"/>
      <c r="AP124" s="180"/>
      <c r="AQ124" s="180"/>
      <c r="AR124" s="180"/>
      <c r="AS124" s="180"/>
      <c r="AT124" s="110"/>
      <c r="AU124" s="23"/>
      <c r="AV124" s="180"/>
      <c r="AW124" s="180"/>
      <c r="AX124" s="180"/>
      <c r="AY124" s="180"/>
    </row>
    <row r="125" spans="1:51" s="3" customFormat="1" ht="12.75" customHeight="1" thickBot="1">
      <c r="A125" s="191"/>
      <c r="B125" s="191"/>
      <c r="C125" s="191"/>
      <c r="D125" s="78" t="s">
        <v>22</v>
      </c>
      <c r="E125" s="51">
        <f>FLOOR(MIN(E122:E124),0.08333)</f>
        <v>7.6663600000000001</v>
      </c>
      <c r="F125" s="44">
        <f>FLOOR(MIN(F122:F124),0.08333)</f>
        <v>10.33292</v>
      </c>
      <c r="G125" s="52">
        <f>FLOOR(MIN(G122:G124),0.0833)</f>
        <v>9.4962</v>
      </c>
      <c r="H125" s="51">
        <f>FLOOR(MIN(H122:H124),0.08333)</f>
        <v>6.7497300000000005</v>
      </c>
      <c r="I125" s="44">
        <f>FLOOR(MIN(I122:I124),0.08333)</f>
        <v>8.9996399999999994</v>
      </c>
      <c r="J125" s="52">
        <f>FLOOR(MIN(J122:J124),0.0833)</f>
        <v>8.33</v>
      </c>
      <c r="K125" s="51">
        <f>FLOOR(MIN(K122:K124),0.08333)</f>
        <v>6.0830900000000003</v>
      </c>
      <c r="L125" s="44">
        <f>FLOOR(MIN(L122:L124),0.08333)</f>
        <v>8.1663399999999999</v>
      </c>
      <c r="M125" s="52">
        <f>FLOOR(MIN(M122:M124),0.0833)</f>
        <v>7.5803000000000003</v>
      </c>
      <c r="N125" s="51">
        <f>FLOOR(MIN(N122:N124),0.08333)</f>
        <v>5.6664399999999997</v>
      </c>
      <c r="O125" s="44">
        <f>FLOOR(MIN(O122:O124),0.08333)</f>
        <v>7.5830299999999999</v>
      </c>
      <c r="P125" s="52">
        <f>FLOOR(MIN(P122:P124),0.0833)</f>
        <v>6.9972000000000003</v>
      </c>
      <c r="Q125" s="51">
        <f>FLOOR(MIN(Q122:Q124),0.08333)</f>
        <v>5.3331200000000001</v>
      </c>
      <c r="R125" s="44">
        <f>FLOOR(MIN(R122:R124),0.08333)</f>
        <v>6.4164099999999999</v>
      </c>
      <c r="S125" s="52">
        <f>FLOOR(MIN(S122:S124),0.0833)</f>
        <v>6.5807000000000002</v>
      </c>
      <c r="T125" s="51">
        <f>FLOOR(MIN(T122:T124),0.08333)</f>
        <v>7.1663800000000002</v>
      </c>
      <c r="U125" s="44">
        <f>FLOOR(MIN(U122:U124),0.08333)</f>
        <v>9.5829500000000003</v>
      </c>
      <c r="V125" s="52">
        <f>FLOOR(MIN(V122:V124),0.0833)</f>
        <v>8.8298000000000005</v>
      </c>
      <c r="W125" s="51">
        <f>FLOOR(MIN(W122:W124),0.08333)</f>
        <v>6.4164099999999999</v>
      </c>
      <c r="X125" s="44">
        <f>FLOOR(MIN(X122:X124),0.08333)</f>
        <v>8.5829900000000006</v>
      </c>
      <c r="Y125" s="52">
        <f>FLOOR(MIN(Y122:Y124),0.0833)</f>
        <v>7.9135</v>
      </c>
      <c r="Z125" s="185"/>
      <c r="AG125" s="180"/>
      <c r="AH125" s="180"/>
      <c r="AI125" s="180"/>
      <c r="AJ125" s="180"/>
      <c r="AK125" s="180"/>
      <c r="AL125" s="180"/>
      <c r="AM125" s="180"/>
      <c r="AN125" s="180"/>
      <c r="AO125" s="180"/>
      <c r="AP125" s="180"/>
      <c r="AQ125" s="180"/>
      <c r="AR125" s="180"/>
      <c r="AS125" s="180"/>
      <c r="AT125" s="110"/>
      <c r="AU125" s="23"/>
      <c r="AV125" s="180"/>
      <c r="AW125" s="180"/>
      <c r="AX125" s="180"/>
      <c r="AY125" s="180"/>
    </row>
    <row r="126" spans="1:51" s="24" customFormat="1" ht="12.75" customHeight="1" thickBot="1">
      <c r="A126" s="192"/>
      <c r="B126" s="192"/>
      <c r="C126" s="192"/>
      <c r="D126" s="193"/>
      <c r="E126" s="195"/>
      <c r="F126" s="195"/>
      <c r="G126" s="195"/>
      <c r="H126" s="195"/>
      <c r="I126" s="195"/>
      <c r="J126" s="195"/>
      <c r="K126" s="195"/>
      <c r="L126" s="195"/>
      <c r="M126" s="195"/>
      <c r="N126" s="195"/>
      <c r="O126" s="195"/>
      <c r="P126" s="195"/>
      <c r="Q126" s="195"/>
      <c r="R126" s="195"/>
      <c r="S126" s="195"/>
      <c r="T126" s="195"/>
      <c r="U126" s="195"/>
      <c r="V126" s="195"/>
      <c r="W126" s="195"/>
      <c r="X126" s="195"/>
      <c r="Y126" s="195"/>
      <c r="Z126" s="195"/>
      <c r="AG126" s="196"/>
      <c r="AH126" s="196"/>
      <c r="AI126" s="196"/>
      <c r="AJ126" s="196"/>
      <c r="AK126" s="196"/>
      <c r="AL126" s="196"/>
      <c r="AM126" s="196"/>
      <c r="AN126" s="196"/>
      <c r="AO126" s="196"/>
      <c r="AP126" s="196"/>
      <c r="AQ126" s="196"/>
      <c r="AR126" s="196"/>
      <c r="AS126" s="196"/>
      <c r="AT126" s="199"/>
      <c r="AU126" s="58"/>
      <c r="AV126" s="196"/>
      <c r="AW126" s="196"/>
      <c r="AX126" s="196"/>
      <c r="AY126" s="196"/>
    </row>
    <row r="127" spans="1:51" s="6" customFormat="1" ht="12.75" customHeight="1">
      <c r="A127" s="318" t="str">
        <f>$A$87</f>
        <v>12 x 1.25R</v>
      </c>
      <c r="B127" s="319"/>
      <c r="C127" s="27" t="s">
        <v>79</v>
      </c>
      <c r="D127" s="78" t="s">
        <v>16</v>
      </c>
      <c r="E127" s="28"/>
      <c r="F127" s="29">
        <f>F$87</f>
        <v>20</v>
      </c>
      <c r="G127" s="30"/>
      <c r="H127" s="28"/>
      <c r="I127" s="29">
        <f>I$87</f>
        <v>30</v>
      </c>
      <c r="J127" s="30"/>
      <c r="K127" s="28"/>
      <c r="L127" s="29">
        <f>L$87</f>
        <v>40</v>
      </c>
      <c r="M127" s="30"/>
      <c r="N127" s="28"/>
      <c r="O127" s="29">
        <f>O$87</f>
        <v>50</v>
      </c>
      <c r="P127" s="30"/>
      <c r="Q127" s="28"/>
      <c r="R127" s="29">
        <f>R$87</f>
        <v>60</v>
      </c>
      <c r="S127" s="30"/>
      <c r="T127" s="28"/>
      <c r="U127" s="29">
        <f>U$87</f>
        <v>25</v>
      </c>
      <c r="V127" s="30"/>
      <c r="W127" s="28"/>
      <c r="X127" s="29">
        <f>X$87</f>
        <v>35</v>
      </c>
      <c r="Y127" s="30"/>
      <c r="Z127" s="184"/>
      <c r="AG127" s="110"/>
      <c r="AH127" s="110"/>
      <c r="AI127" s="110"/>
      <c r="AJ127" s="110"/>
      <c r="AK127" s="110"/>
      <c r="AL127" s="110"/>
      <c r="AM127" s="110"/>
      <c r="AN127" s="110"/>
      <c r="AO127" s="110"/>
      <c r="AP127" s="110"/>
      <c r="AQ127" s="110"/>
      <c r="AR127" s="110"/>
      <c r="AS127" s="110"/>
      <c r="AT127" s="110"/>
      <c r="AU127" s="110"/>
      <c r="AV127" s="110"/>
      <c r="AW127" s="110"/>
      <c r="AX127" s="110"/>
      <c r="AY127" s="110"/>
    </row>
    <row r="128" spans="1:51" s="6" customFormat="1" ht="12.75" customHeight="1">
      <c r="A128" s="106"/>
      <c r="B128" s="31"/>
      <c r="C128" s="106"/>
      <c r="D128" s="47"/>
      <c r="E128" s="32" t="s">
        <v>9</v>
      </c>
      <c r="F128" s="33" t="s">
        <v>10</v>
      </c>
      <c r="G128" s="34" t="s">
        <v>11</v>
      </c>
      <c r="H128" s="32" t="s">
        <v>9</v>
      </c>
      <c r="I128" s="33" t="s">
        <v>10</v>
      </c>
      <c r="J128" s="34" t="s">
        <v>11</v>
      </c>
      <c r="K128" s="32" t="s">
        <v>9</v>
      </c>
      <c r="L128" s="33" t="s">
        <v>10</v>
      </c>
      <c r="M128" s="34" t="s">
        <v>11</v>
      </c>
      <c r="N128" s="32" t="s">
        <v>9</v>
      </c>
      <c r="O128" s="33" t="s">
        <v>10</v>
      </c>
      <c r="P128" s="34" t="s">
        <v>11</v>
      </c>
      <c r="Q128" s="32" t="s">
        <v>9</v>
      </c>
      <c r="R128" s="33" t="s">
        <v>10</v>
      </c>
      <c r="S128" s="34" t="s">
        <v>11</v>
      </c>
      <c r="T128" s="32" t="s">
        <v>9</v>
      </c>
      <c r="U128" s="33" t="s">
        <v>10</v>
      </c>
      <c r="V128" s="34" t="s">
        <v>11</v>
      </c>
      <c r="W128" s="32" t="s">
        <v>9</v>
      </c>
      <c r="X128" s="33" t="s">
        <v>10</v>
      </c>
      <c r="Y128" s="34" t="s">
        <v>11</v>
      </c>
      <c r="Z128" s="185"/>
      <c r="AG128" s="110"/>
      <c r="AH128" s="110"/>
      <c r="AI128" s="110"/>
      <c r="AJ128" s="110"/>
      <c r="AK128" s="110"/>
      <c r="AL128" s="110"/>
      <c r="AM128" s="110"/>
      <c r="AN128" s="110"/>
      <c r="AO128" s="110"/>
      <c r="AP128" s="110"/>
      <c r="AQ128" s="110"/>
      <c r="AR128" s="110"/>
      <c r="AS128" s="110"/>
      <c r="AT128" s="110"/>
      <c r="AU128" s="110"/>
      <c r="AV128" s="110"/>
      <c r="AW128" s="110"/>
      <c r="AX128" s="110"/>
      <c r="AY128" s="110"/>
    </row>
    <row r="129" spans="1:51" s="6" customFormat="1" ht="12.75" customHeight="1">
      <c r="A129" s="35" t="s">
        <v>17</v>
      </c>
      <c r="B129" s="36">
        <f>$B$89</f>
        <v>2.5</v>
      </c>
      <c r="C129" s="25"/>
      <c r="D129" s="37" t="s">
        <v>18</v>
      </c>
      <c r="E129" s="38">
        <f>((0.6666666*C131)/(F127*B129))^0.5</f>
        <v>8.8694226869622117</v>
      </c>
      <c r="F129" s="39">
        <f>((0.6666666*C131)/(F127*B129))^0.5</f>
        <v>8.8694226869622117</v>
      </c>
      <c r="G129" s="40">
        <f>((0.8333333333*C131)/(F127*B129))^0.5</f>
        <v>9.9163165202306853</v>
      </c>
      <c r="H129" s="38">
        <f>((0.6666666*C131)/(I127*B129))^0.5</f>
        <v>7.2418532987074515</v>
      </c>
      <c r="I129" s="39">
        <f>((0.6666666*C131)/(I127*B129))^0.5</f>
        <v>7.2418532987074515</v>
      </c>
      <c r="J129" s="40">
        <f>((0.8333333333*C131)/(I127*B129))^0.5</f>
        <v>8.0966385341654803</v>
      </c>
      <c r="K129" s="38">
        <f>((0.6666666*C131)/(L127*B129))^0.5</f>
        <v>6.2716289271607897</v>
      </c>
      <c r="L129" s="39">
        <f>((0.6666666*C131)/(L127*B129))^0.5</f>
        <v>6.2716289271607897</v>
      </c>
      <c r="M129" s="40">
        <f>((0.8333333333*C131)/(L127*B129))^0.5</f>
        <v>7.0118946558473052</v>
      </c>
      <c r="N129" s="38">
        <f>((0.6666666*C131)/(O127*B129))^0.5</f>
        <v>5.6095154443142414</v>
      </c>
      <c r="O129" s="39">
        <f>((0.6666666*C131)/(O127*B129))^0.5</f>
        <v>5.6095154443142414</v>
      </c>
      <c r="P129" s="40">
        <f>((0.8333333333*C131)/(O127*B129))^0.5</f>
        <v>6.2716292406168277</v>
      </c>
      <c r="Q129" s="38">
        <f>((0.6666666*C131)/(R127*B129))^0.5</f>
        <v>5.1207635758742072</v>
      </c>
      <c r="R129" s="39">
        <f>((0.6666666*C131)/(R127*B129))^0.5</f>
        <v>5.1207635758742072</v>
      </c>
      <c r="S129" s="40">
        <f>((0.8333333333*C131)/(R127*B129))^0.5</f>
        <v>5.7251880123247192</v>
      </c>
      <c r="T129" s="38">
        <f>((0.6666666*C131)/(U127*B129))^0.5</f>
        <v>7.9330528196905377</v>
      </c>
      <c r="U129" s="39">
        <f>((0.6666666*C131)/(U127*B129))^0.5</f>
        <v>7.9330528196905377</v>
      </c>
      <c r="V129" s="40">
        <f>((0.8333333333*C131)/(U127*B129))^0.5</f>
        <v>8.869423130255992</v>
      </c>
      <c r="W129" s="38">
        <f>((0.6666666*C131)/(X127*B129))^0.5</f>
        <v>6.7046533435475135</v>
      </c>
      <c r="X129" s="39">
        <f>((0.6666666*C131)/(X127*B129))^0.5</f>
        <v>6.7046533435475135</v>
      </c>
      <c r="Y129" s="40">
        <f>((0.8333333333*C131)/(X127*B129))^0.5</f>
        <v>7.4960306955233698</v>
      </c>
      <c r="Z129" s="185"/>
      <c r="AG129" s="165"/>
      <c r="AH129" s="165"/>
      <c r="AI129" s="165"/>
      <c r="AJ129" s="165"/>
      <c r="AK129" s="165"/>
      <c r="AL129" s="165"/>
      <c r="AM129" s="165"/>
      <c r="AN129" s="165"/>
      <c r="AO129" s="165"/>
      <c r="AP129" s="165"/>
      <c r="AQ129" s="165"/>
      <c r="AR129" s="165"/>
      <c r="AS129" s="165"/>
      <c r="AT129" s="23"/>
      <c r="AU129" s="23"/>
      <c r="AV129" s="165"/>
      <c r="AW129" s="165"/>
      <c r="AX129" s="165"/>
      <c r="AY129" s="165"/>
    </row>
    <row r="130" spans="1:51" s="3" customFormat="1" ht="12.75" customHeight="1">
      <c r="A130" s="35" t="s">
        <v>19</v>
      </c>
      <c r="B130" s="50">
        <f>$B$90</f>
        <v>60</v>
      </c>
      <c r="C130" s="42" t="s">
        <v>20</v>
      </c>
      <c r="D130" s="37" t="s">
        <v>21</v>
      </c>
      <c r="E130" s="38">
        <f>((76.8*C134)/(144*B130*F127))^0.3333333333333</f>
        <v>5.4212846876547678</v>
      </c>
      <c r="F130" s="39">
        <f>((185*C134)/(144*B130*F127))^0.3333333333333</f>
        <v>7.2672882000226755</v>
      </c>
      <c r="G130" s="40">
        <f>((145*C134)/(144*B130*F127))^0.3333333333333</f>
        <v>6.7004577750456269</v>
      </c>
      <c r="H130" s="38">
        <f>((76.8*C134)/(144*B130*I127))^0.3333333333333</f>
        <v>4.735928396909296</v>
      </c>
      <c r="I130" s="39">
        <f>((185*C134)/(144*B130*I127))^0.3333333333333</f>
        <v>6.3485610031485153</v>
      </c>
      <c r="J130" s="40">
        <f>((145*C134)/(144*B130*I127))^0.3333333333333</f>
        <v>5.8533890170703842</v>
      </c>
      <c r="K130" s="38">
        <f>((76.8*C134)/(144*B130*L127))^0.3333333333333</f>
        <v>4.3028765081012343</v>
      </c>
      <c r="L130" s="39">
        <f>((185*C134)/(144*B130*L127))^0.3333333333333</f>
        <v>5.7680504668361712</v>
      </c>
      <c r="M130" s="40">
        <f>((145*C134)/(144*B130*L127))^0.3333333333333</f>
        <v>5.3181568603880871</v>
      </c>
      <c r="N130" s="38">
        <f>((76.8*C134)/(144*B130*O127))^0.3333333333333</f>
        <v>3.9944367104835163</v>
      </c>
      <c r="O130" s="39">
        <f>((185*C134)/(144*B130*O127))^0.3333333333333</f>
        <v>5.3545837277163901</v>
      </c>
      <c r="P130" s="40">
        <f>((145*C134)/(144*B130*O127))^0.3333333333333</f>
        <v>4.936939499715745</v>
      </c>
      <c r="Q130" s="38">
        <f>((76.8*C134)/(144*B130*R127))^0.3333333333333</f>
        <v>3.7589088596500302</v>
      </c>
      <c r="R130" s="39">
        <f>((185*C134)/(144*B130*R127))^0.3333333333333</f>
        <v>5.0388562074412375</v>
      </c>
      <c r="S130" s="40">
        <f>((145*C134)/(144*B130*R127))^0.3333333333333</f>
        <v>4.6458379416384235</v>
      </c>
      <c r="T130" s="38">
        <f>((76.8*C134)/(144*B130*U127))^0.3333333333333</f>
        <v>5.0326748940109001</v>
      </c>
      <c r="U130" s="39">
        <f>((185*C134)/(144*B130*U127))^0.3333333333333</f>
        <v>6.7463527519742819</v>
      </c>
      <c r="V130" s="40">
        <f>((145*C134)/(144*B130*U127))^0.3333333333333</f>
        <v>6.220153997749188</v>
      </c>
      <c r="W130" s="38">
        <f>((76.8*C134)/(144*B130*X127))^0.3333333333333</f>
        <v>4.4987258787481377</v>
      </c>
      <c r="X130" s="39">
        <f>((185*C134)/(144*B130*X127))^0.3333333333333</f>
        <v>6.0305885739983367</v>
      </c>
      <c r="Y130" s="40">
        <f>((145*C134)/(144*B130*X127))^0.3333333333333</f>
        <v>5.5602176474331086</v>
      </c>
      <c r="Z130" s="185"/>
      <c r="AG130" s="165"/>
      <c r="AH130" s="165"/>
      <c r="AI130" s="165"/>
      <c r="AJ130" s="165"/>
      <c r="AK130" s="165"/>
      <c r="AL130" s="165"/>
      <c r="AM130" s="165"/>
      <c r="AN130" s="165"/>
      <c r="AO130" s="165"/>
      <c r="AP130" s="165"/>
      <c r="AQ130" s="165"/>
      <c r="AR130" s="165"/>
      <c r="AS130" s="165"/>
      <c r="AT130" s="109"/>
      <c r="AU130" s="109"/>
      <c r="AV130" s="165"/>
      <c r="AW130" s="165"/>
      <c r="AX130" s="165"/>
      <c r="AY130" s="165"/>
    </row>
    <row r="131" spans="1:51" ht="12.75" customHeight="1" thickBot="1">
      <c r="A131" s="107"/>
      <c r="B131" s="187"/>
      <c r="C131" s="26">
        <v>5900</v>
      </c>
      <c r="D131" s="78" t="s">
        <v>22</v>
      </c>
      <c r="E131" s="43">
        <f t="shared" ref="E131:Y131" si="20">FLOOR(MIN(E129:E130),0.0833)</f>
        <v>5.4145000000000003</v>
      </c>
      <c r="F131" s="44">
        <f t="shared" si="20"/>
        <v>7.2470999999999997</v>
      </c>
      <c r="G131" s="45">
        <f t="shared" si="20"/>
        <v>6.6639999999999997</v>
      </c>
      <c r="H131" s="43">
        <f t="shared" si="20"/>
        <v>4.6647999999999996</v>
      </c>
      <c r="I131" s="44">
        <f t="shared" si="20"/>
        <v>6.3308</v>
      </c>
      <c r="J131" s="45">
        <f t="shared" si="20"/>
        <v>5.8309999999999995</v>
      </c>
      <c r="K131" s="43">
        <f t="shared" si="20"/>
        <v>4.2482999999999995</v>
      </c>
      <c r="L131" s="44">
        <f t="shared" si="20"/>
        <v>5.7477</v>
      </c>
      <c r="M131" s="45">
        <f t="shared" si="20"/>
        <v>5.2478999999999996</v>
      </c>
      <c r="N131" s="43">
        <f t="shared" si="20"/>
        <v>3.9150999999999998</v>
      </c>
      <c r="O131" s="44">
        <f t="shared" si="20"/>
        <v>5.3311999999999999</v>
      </c>
      <c r="P131" s="45">
        <f t="shared" si="20"/>
        <v>4.9146999999999998</v>
      </c>
      <c r="Q131" s="43">
        <f t="shared" si="20"/>
        <v>3.7484999999999999</v>
      </c>
      <c r="R131" s="44">
        <f t="shared" si="20"/>
        <v>4.9980000000000002</v>
      </c>
      <c r="S131" s="45">
        <f t="shared" si="20"/>
        <v>4.5815000000000001</v>
      </c>
      <c r="T131" s="43">
        <f t="shared" si="20"/>
        <v>4.9980000000000002</v>
      </c>
      <c r="U131" s="44">
        <f t="shared" si="20"/>
        <v>6.6639999999999997</v>
      </c>
      <c r="V131" s="45">
        <f t="shared" si="20"/>
        <v>6.1642000000000001</v>
      </c>
      <c r="W131" s="43">
        <f t="shared" si="20"/>
        <v>4.4981999999999998</v>
      </c>
      <c r="X131" s="44">
        <f t="shared" si="20"/>
        <v>5.9976000000000003</v>
      </c>
      <c r="Y131" s="45">
        <f t="shared" si="20"/>
        <v>5.4977999999999998</v>
      </c>
      <c r="Z131" s="185"/>
      <c r="AG131" s="23"/>
      <c r="AH131" s="23"/>
      <c r="AI131" s="23"/>
      <c r="AJ131" s="23"/>
      <c r="AK131" s="23"/>
      <c r="AL131" s="23"/>
      <c r="AM131" s="23"/>
      <c r="AN131" s="23"/>
      <c r="AO131" s="23"/>
      <c r="AP131" s="23"/>
      <c r="AQ131" s="23"/>
      <c r="AR131" s="23"/>
      <c r="AS131" s="23"/>
      <c r="AT131" s="109"/>
      <c r="AU131" s="109"/>
      <c r="AV131" s="23"/>
      <c r="AW131" s="23"/>
      <c r="AX131" s="23"/>
      <c r="AY131" s="23"/>
    </row>
    <row r="132" spans="1:51" s="5" customFormat="1" ht="12.75" customHeight="1" thickBot="1">
      <c r="A132" s="107"/>
      <c r="B132" s="187"/>
      <c r="C132" s="188"/>
      <c r="D132" s="78"/>
      <c r="E132" s="185"/>
      <c r="F132" s="185"/>
      <c r="G132" s="185"/>
      <c r="H132" s="185"/>
      <c r="I132" s="185"/>
      <c r="J132" s="185"/>
      <c r="K132" s="185"/>
      <c r="L132" s="185"/>
      <c r="M132" s="185"/>
      <c r="N132" s="185"/>
      <c r="O132" s="185"/>
      <c r="P132" s="185"/>
      <c r="Q132" s="185"/>
      <c r="R132" s="185"/>
      <c r="S132" s="185"/>
      <c r="T132" s="185"/>
      <c r="U132" s="185"/>
      <c r="V132" s="185"/>
      <c r="W132" s="185"/>
      <c r="X132" s="185"/>
      <c r="Y132" s="185"/>
      <c r="Z132" s="185"/>
      <c r="AG132" s="23"/>
      <c r="AH132" s="23"/>
      <c r="AI132" s="23"/>
      <c r="AJ132" s="23"/>
      <c r="AK132" s="23"/>
      <c r="AL132" s="23"/>
      <c r="AM132" s="23"/>
      <c r="AN132" s="23"/>
      <c r="AO132" s="23"/>
      <c r="AP132" s="23"/>
      <c r="AQ132" s="23"/>
      <c r="AR132" s="23"/>
      <c r="AS132" s="23"/>
      <c r="AT132" s="165"/>
      <c r="AU132" s="165"/>
      <c r="AV132" s="23"/>
      <c r="AW132" s="23"/>
      <c r="AX132" s="23"/>
      <c r="AY132" s="23"/>
    </row>
    <row r="133" spans="1:51" s="5" customFormat="1" ht="12.75" customHeight="1">
      <c r="A133" s="107"/>
      <c r="B133" s="187"/>
      <c r="C133" s="189" t="s">
        <v>23</v>
      </c>
      <c r="D133" s="78" t="s">
        <v>24</v>
      </c>
      <c r="E133" s="28"/>
      <c r="F133" s="29">
        <f>F$93</f>
        <v>20</v>
      </c>
      <c r="G133" s="30"/>
      <c r="H133" s="28"/>
      <c r="I133" s="29">
        <f>I$93</f>
        <v>30</v>
      </c>
      <c r="J133" s="30"/>
      <c r="K133" s="28"/>
      <c r="L133" s="29">
        <f>L$93</f>
        <v>40</v>
      </c>
      <c r="M133" s="30"/>
      <c r="N133" s="28"/>
      <c r="O133" s="29">
        <f>O$93</f>
        <v>50</v>
      </c>
      <c r="P133" s="30"/>
      <c r="Q133" s="28"/>
      <c r="R133" s="29">
        <f>R$93</f>
        <v>60</v>
      </c>
      <c r="S133" s="30"/>
      <c r="T133" s="28"/>
      <c r="U133" s="29">
        <f>U$93</f>
        <v>25</v>
      </c>
      <c r="V133" s="30"/>
      <c r="W133" s="28"/>
      <c r="X133" s="29">
        <f>X$93</f>
        <v>35</v>
      </c>
      <c r="Y133" s="30"/>
      <c r="Z133" s="184"/>
      <c r="AG133" s="109"/>
      <c r="AH133" s="109"/>
      <c r="AI133" s="109"/>
      <c r="AJ133" s="109"/>
      <c r="AK133" s="109"/>
      <c r="AL133" s="109"/>
      <c r="AM133" s="109"/>
      <c r="AN133" s="109"/>
      <c r="AO133" s="109"/>
      <c r="AP133" s="109"/>
      <c r="AQ133" s="109"/>
      <c r="AR133" s="109"/>
      <c r="AS133" s="109"/>
      <c r="AT133" s="165"/>
      <c r="AU133" s="165"/>
      <c r="AV133" s="109"/>
      <c r="AW133" s="109"/>
      <c r="AX133" s="109"/>
      <c r="AY133" s="109"/>
    </row>
    <row r="134" spans="1:51" s="6" customFormat="1" ht="12.75" customHeight="1">
      <c r="A134" s="106"/>
      <c r="B134" s="178"/>
      <c r="C134" s="26">
        <v>358500</v>
      </c>
      <c r="D134" s="47"/>
      <c r="E134" s="32" t="s">
        <v>9</v>
      </c>
      <c r="F134" s="33" t="s">
        <v>10</v>
      </c>
      <c r="G134" s="34" t="s">
        <v>11</v>
      </c>
      <c r="H134" s="32" t="s">
        <v>9</v>
      </c>
      <c r="I134" s="33" t="s">
        <v>10</v>
      </c>
      <c r="J134" s="34" t="s">
        <v>11</v>
      </c>
      <c r="K134" s="32" t="s">
        <v>9</v>
      </c>
      <c r="L134" s="33" t="s">
        <v>10</v>
      </c>
      <c r="M134" s="34" t="s">
        <v>11</v>
      </c>
      <c r="N134" s="32" t="s">
        <v>9</v>
      </c>
      <c r="O134" s="33" t="s">
        <v>10</v>
      </c>
      <c r="P134" s="34" t="s">
        <v>11</v>
      </c>
      <c r="Q134" s="32" t="s">
        <v>9</v>
      </c>
      <c r="R134" s="33" t="s">
        <v>10</v>
      </c>
      <c r="S134" s="34" t="s">
        <v>11</v>
      </c>
      <c r="T134" s="32" t="s">
        <v>9</v>
      </c>
      <c r="U134" s="33" t="s">
        <v>10</v>
      </c>
      <c r="V134" s="34" t="s">
        <v>11</v>
      </c>
      <c r="W134" s="32" t="s">
        <v>9</v>
      </c>
      <c r="X134" s="33" t="s">
        <v>10</v>
      </c>
      <c r="Y134" s="34" t="s">
        <v>11</v>
      </c>
      <c r="Z134" s="185"/>
      <c r="AG134" s="109"/>
      <c r="AH134" s="109"/>
      <c r="AI134" s="109"/>
      <c r="AJ134" s="109"/>
      <c r="AK134" s="109"/>
      <c r="AL134" s="109"/>
      <c r="AM134" s="109"/>
      <c r="AN134" s="109"/>
      <c r="AO134" s="109"/>
      <c r="AP134" s="109"/>
      <c r="AQ134" s="109"/>
      <c r="AR134" s="109"/>
      <c r="AS134" s="109"/>
      <c r="AT134" s="165"/>
      <c r="AU134" s="23"/>
      <c r="AV134" s="109"/>
      <c r="AW134" s="109"/>
      <c r="AX134" s="109"/>
      <c r="AY134" s="109"/>
    </row>
    <row r="135" spans="1:51" s="6" customFormat="1" ht="12.75" customHeight="1">
      <c r="A135" s="35" t="s">
        <v>17</v>
      </c>
      <c r="B135" s="36">
        <f>$B$95</f>
        <v>1.88</v>
      </c>
      <c r="C135" s="106"/>
      <c r="D135" s="37" t="s">
        <v>18</v>
      </c>
      <c r="E135" s="38">
        <f>((0.6666666*C131)/(F133*B135))^0.5</f>
        <v>10.227899032402563</v>
      </c>
      <c r="F135" s="39">
        <f>((0.6666666*C131)/(F133*B135))^0.5</f>
        <v>10.227899032402563</v>
      </c>
      <c r="G135" s="40">
        <f>((0.8333333333*C131)/(F133*B135))^0.5</f>
        <v>11.435139323256506</v>
      </c>
      <c r="H135" s="38">
        <f>((0.6666666*C131)/(I133*B135))^0.5</f>
        <v>8.3510445900306891</v>
      </c>
      <c r="I135" s="39">
        <f>((0.6666666*C131)/(I133*B135))^0.5</f>
        <v>8.3510445900306891</v>
      </c>
      <c r="J135" s="40">
        <f>((0.8333333333*C131)/(I133*B135))^0.5</f>
        <v>9.3367521598711285</v>
      </c>
      <c r="K135" s="38">
        <f>((0.6666666*C131)/(L133*B135))^0.5</f>
        <v>7.2322167631031808</v>
      </c>
      <c r="L135" s="39">
        <f>((0.6666666*C131)/(L133*B135))^0.5</f>
        <v>7.2322167631031808</v>
      </c>
      <c r="M135" s="40">
        <f>((0.8333333333*C131)/(L133*B135))^0.5</f>
        <v>8.0858645592876233</v>
      </c>
      <c r="N135" s="38">
        <f>((0.6666666*C131)/(O133*B135))^0.5</f>
        <v>6.4686913241248813</v>
      </c>
      <c r="O135" s="39">
        <f>((0.6666666*C131)/(O133*B135))^0.5</f>
        <v>6.4686913241248813</v>
      </c>
      <c r="P135" s="40">
        <f>((0.8333333333*C131)/(O133*B135))^0.5</f>
        <v>7.2322171245694014</v>
      </c>
      <c r="Q135" s="38">
        <f>((0.6666666*C131)/(R133*B135))^0.5</f>
        <v>5.9050802596019327</v>
      </c>
      <c r="R135" s="39">
        <f>((0.6666666*C131)/(R133*B135))^0.5</f>
        <v>5.9050802596019327</v>
      </c>
      <c r="S135" s="40">
        <f>((0.8333333333*C131)/(R133*B135))^0.5</f>
        <v>6.6020807665030183</v>
      </c>
      <c r="T135" s="38">
        <f>((0.6666666*C131)/(U133*B135))^0.5</f>
        <v>9.1481110013825813</v>
      </c>
      <c r="U135" s="39">
        <f>((0.6666666*C131)/(U133*B135))^0.5</f>
        <v>9.1481110013825813</v>
      </c>
      <c r="V135" s="40">
        <f>((0.8333333333*C131)/(U133*B135))^0.5</f>
        <v>10.227899543592995</v>
      </c>
      <c r="W135" s="38">
        <f>((0.6666666*C131)/(X133*B135))^0.5</f>
        <v>7.7315649355472393</v>
      </c>
      <c r="X135" s="39">
        <f>((0.6666666*C131)/(X133*B135))^0.5</f>
        <v>7.7315649355472393</v>
      </c>
      <c r="Y135" s="40">
        <f>((0.8333333333*C131)/(X133*B135))^0.5</f>
        <v>8.6441528162034729</v>
      </c>
      <c r="Z135" s="185"/>
      <c r="AG135" s="109"/>
      <c r="AH135" s="109"/>
      <c r="AI135" s="109"/>
      <c r="AJ135" s="109"/>
      <c r="AK135" s="109"/>
      <c r="AL135" s="109"/>
      <c r="AM135" s="109"/>
      <c r="AN135" s="109"/>
      <c r="AO135" s="109"/>
      <c r="AP135" s="109"/>
      <c r="AQ135" s="109"/>
      <c r="AR135" s="109"/>
      <c r="AS135" s="109"/>
      <c r="AT135" s="165"/>
      <c r="AU135" s="23"/>
      <c r="AV135" s="109"/>
      <c r="AW135" s="109"/>
      <c r="AX135" s="109"/>
      <c r="AY135" s="109"/>
    </row>
    <row r="136" spans="1:51" s="6" customFormat="1" ht="12.75" customHeight="1">
      <c r="A136" s="35" t="s">
        <v>19</v>
      </c>
      <c r="B136" s="54">
        <f>$B$96</f>
        <v>60</v>
      </c>
      <c r="C136" s="25"/>
      <c r="D136" s="37" t="s">
        <v>21</v>
      </c>
      <c r="E136" s="38">
        <f>((76.8*C134)/(144*B136*F133))^0.3333333333333</f>
        <v>5.4212846876547678</v>
      </c>
      <c r="F136" s="39">
        <f>((185*C134)/(144*B136*F133))^0.3333333333333</f>
        <v>7.2672882000226755</v>
      </c>
      <c r="G136" s="40">
        <f>((145*C134)/(144*B136*F133))^0.3333333333333</f>
        <v>6.7004577750456269</v>
      </c>
      <c r="H136" s="38">
        <f>((76.8*C134)/(144*B136*I133))^0.3333333333333</f>
        <v>4.735928396909296</v>
      </c>
      <c r="I136" s="39">
        <f>((185*C134)/(144*B136*I133))^0.3333333333333</f>
        <v>6.3485610031485153</v>
      </c>
      <c r="J136" s="40">
        <f>((145*C134)/(144*B136*I133))^0.3333333333333</f>
        <v>5.8533890170703842</v>
      </c>
      <c r="K136" s="38">
        <f>((76.8*C134)/(144*B136*L133))^0.3333333333333</f>
        <v>4.3028765081012343</v>
      </c>
      <c r="L136" s="39">
        <f>((185*C134)/(144*B136*L133))^0.3333333333333</f>
        <v>5.7680504668361712</v>
      </c>
      <c r="M136" s="40">
        <f>((145*C134)/(144*B136*L133))^0.3333333333333</f>
        <v>5.3181568603880871</v>
      </c>
      <c r="N136" s="38">
        <f>((76.8*C134)/(144*B136*O133))^0.3333333333333</f>
        <v>3.9944367104835163</v>
      </c>
      <c r="O136" s="39">
        <f>((185*C134)/(144*B136*O133))^0.3333333333333</f>
        <v>5.3545837277163901</v>
      </c>
      <c r="P136" s="40">
        <f>((145*C134)/(144*B136*O133))^0.3333333333333</f>
        <v>4.936939499715745</v>
      </c>
      <c r="Q136" s="38">
        <f>((76.8*C134)/(144*B136*R133))^0.3333333333333</f>
        <v>3.7589088596500302</v>
      </c>
      <c r="R136" s="39">
        <f>((185*C134)/(144*B136*R133))^0.3333333333333</f>
        <v>5.0388562074412375</v>
      </c>
      <c r="S136" s="40">
        <f>((145*C134)/(144*B136*R133))^0.3333333333333</f>
        <v>4.6458379416384235</v>
      </c>
      <c r="T136" s="38">
        <f>((76.8*C134)/(144*B136*U133))^0.3333333333333</f>
        <v>5.0326748940109001</v>
      </c>
      <c r="U136" s="39">
        <f>((185*C134)/(144*B136*U133))^0.3333333333333</f>
        <v>6.7463527519742819</v>
      </c>
      <c r="V136" s="40">
        <f>((145*C134)/(144*B136*U133))^0.3333333333333</f>
        <v>6.220153997749188</v>
      </c>
      <c r="W136" s="38">
        <f>((76.8*C134)/(144*B136*X133))^0.3333333333333</f>
        <v>4.4987258787481377</v>
      </c>
      <c r="X136" s="39">
        <f>((185*C134)/(144*B136*X133))^0.3333333333333</f>
        <v>6.0305885739983367</v>
      </c>
      <c r="Y136" s="40">
        <f>((145*C134)/(144*B136*X133))^0.3333333333333</f>
        <v>5.5602176474331086</v>
      </c>
      <c r="Z136" s="185"/>
      <c r="AG136" s="165"/>
      <c r="AH136" s="165"/>
      <c r="AI136" s="165"/>
      <c r="AJ136" s="165"/>
      <c r="AK136" s="165"/>
      <c r="AL136" s="165"/>
      <c r="AM136" s="165"/>
      <c r="AN136" s="165"/>
      <c r="AO136" s="165"/>
      <c r="AP136" s="165"/>
      <c r="AQ136" s="165"/>
      <c r="AR136" s="165"/>
      <c r="AS136" s="165"/>
      <c r="AT136" s="23"/>
      <c r="AU136" s="109"/>
      <c r="AV136" s="165"/>
      <c r="AW136" s="165"/>
      <c r="AX136" s="165"/>
      <c r="AY136" s="165"/>
    </row>
    <row r="137" spans="1:51" s="3" customFormat="1" ht="12.75" customHeight="1">
      <c r="A137" s="35" t="s">
        <v>25</v>
      </c>
      <c r="B137" s="55">
        <f>$B$97</f>
        <v>1.88</v>
      </c>
      <c r="C137" s="190" t="s">
        <v>26</v>
      </c>
      <c r="D137" s="37" t="s">
        <v>27</v>
      </c>
      <c r="E137" s="38">
        <f>(C138*12)/(0.5*F133*C141*B137)</f>
        <v>47.112462006079028</v>
      </c>
      <c r="F137" s="39">
        <f>(C138*12)/(1.25*F133*C141*B137)</f>
        <v>18.844984802431615</v>
      </c>
      <c r="G137" s="40">
        <f>(C138*12)/(1.1*F133*C141*B137)</f>
        <v>21.414755457308651</v>
      </c>
      <c r="H137" s="38">
        <f>(C138*12)/(0.5*I133*C141*B137)</f>
        <v>31.408308004052685</v>
      </c>
      <c r="I137" s="39">
        <f>(C138*12)/(1.25*I133*C141*B137)</f>
        <v>12.563323201621076</v>
      </c>
      <c r="J137" s="40">
        <f>(C138*12)/(1.1*I133*C141*B137)</f>
        <v>14.276503638205767</v>
      </c>
      <c r="K137" s="38">
        <f>(C138*12)/(0.5*L133*C141*B137)</f>
        <v>23.556231003039514</v>
      </c>
      <c r="L137" s="39">
        <f>(C138*12)/(1.25*L133*C141*B137)</f>
        <v>9.4224924012158073</v>
      </c>
      <c r="M137" s="40">
        <f>(C138*12)/(1.1*L133*C141*B137)</f>
        <v>10.707377728654325</v>
      </c>
      <c r="N137" s="38">
        <f>(C138*12)/(0.5*O133*C141*B137)</f>
        <v>18.844984802431615</v>
      </c>
      <c r="O137" s="39">
        <f>(C138*12)/(1.25*O133*C141*B137)</f>
        <v>7.5379939209726441</v>
      </c>
      <c r="P137" s="40">
        <f>(C138*12)/(1.1*O133*C141*B137)</f>
        <v>8.565902182923459</v>
      </c>
      <c r="Q137" s="38">
        <f>(C138*12)/(0.5*R133*C141*B137)</f>
        <v>15.704154002026343</v>
      </c>
      <c r="R137" s="39">
        <f>(C138*12)/(1.25*R133*C141*B137)</f>
        <v>6.2816616008105379</v>
      </c>
      <c r="S137" s="40">
        <f>(C138*12)/(1.1*R133*C141*B137)</f>
        <v>7.1382518191028836</v>
      </c>
      <c r="T137" s="38">
        <f>(C138*12)/(0.5*U133*C141*B137)</f>
        <v>37.689969604863229</v>
      </c>
      <c r="U137" s="39">
        <f>(C138*12)/(1.25*U133*C141*B137)</f>
        <v>15.075987841945288</v>
      </c>
      <c r="V137" s="40">
        <f>(C138*12)/(1.1*U133*C141*B137)</f>
        <v>17.131804365846918</v>
      </c>
      <c r="W137" s="38">
        <f>(C138*12)/(0.5*X133*C141*B137)</f>
        <v>26.921406860616592</v>
      </c>
      <c r="X137" s="39">
        <f>(C138*12)/(1.25*X133*C141*B137)</f>
        <v>10.768562744246635</v>
      </c>
      <c r="Y137" s="40">
        <f>(C138*12)/(1.1*X133*C141*B137)</f>
        <v>12.237003118462084</v>
      </c>
      <c r="Z137" s="185"/>
      <c r="AG137" s="110"/>
      <c r="AH137" s="110"/>
      <c r="AI137" s="110"/>
      <c r="AJ137" s="110"/>
      <c r="AK137" s="110"/>
      <c r="AL137" s="110"/>
      <c r="AM137" s="110"/>
      <c r="AN137" s="110"/>
      <c r="AO137" s="110"/>
      <c r="AP137" s="110"/>
      <c r="AQ137" s="110"/>
      <c r="AR137" s="110"/>
      <c r="AS137" s="110"/>
      <c r="AT137" s="23"/>
      <c r="AU137" s="109"/>
      <c r="AV137" s="110"/>
      <c r="AW137" s="110"/>
      <c r="AX137" s="110"/>
      <c r="AY137" s="110"/>
    </row>
    <row r="138" spans="1:51" s="7" customFormat="1" ht="12.75" customHeight="1" thickBot="1">
      <c r="A138" s="107"/>
      <c r="B138" s="187"/>
      <c r="C138" s="50">
        <v>620</v>
      </c>
      <c r="D138" s="78" t="s">
        <v>22</v>
      </c>
      <c r="E138" s="51">
        <f>FLOOR(MIN(E135:E137),0.08333)</f>
        <v>5.4164500000000002</v>
      </c>
      <c r="F138" s="44">
        <f>FLOOR(MIN(F135:F137),0.08333)</f>
        <v>7.2497100000000003</v>
      </c>
      <c r="G138" s="52">
        <f>FLOOR(MIN(G135:G137),0.0833)</f>
        <v>6.6639999999999997</v>
      </c>
      <c r="H138" s="51">
        <f>FLOOR(MIN(H135:H137),0.08333)</f>
        <v>4.66648</v>
      </c>
      <c r="I138" s="44">
        <f>FLOOR(MIN(I135:I137),0.08333)</f>
        <v>6.3330799999999998</v>
      </c>
      <c r="J138" s="52">
        <f>FLOOR(MIN(J135:J137),0.0833)</f>
        <v>5.8309999999999995</v>
      </c>
      <c r="K138" s="51">
        <f>FLOOR(MIN(K135:K137),0.08333)</f>
        <v>4.2498300000000002</v>
      </c>
      <c r="L138" s="44">
        <f>FLOOR(MIN(L135:L137),0.08333)</f>
        <v>5.7497699999999998</v>
      </c>
      <c r="M138" s="52">
        <f>FLOOR(MIN(M135:M137),0.0833)</f>
        <v>5.2478999999999996</v>
      </c>
      <c r="N138" s="51">
        <f>FLOOR(MIN(N135:N137),0.08333)</f>
        <v>3.9165100000000002</v>
      </c>
      <c r="O138" s="44">
        <f>FLOOR(MIN(O135:O137),0.08333)</f>
        <v>5.3331200000000001</v>
      </c>
      <c r="P138" s="52">
        <f>FLOOR(MIN(P135:P137),0.0833)</f>
        <v>4.9146999999999998</v>
      </c>
      <c r="Q138" s="51">
        <f>FLOOR(MIN(Q135:Q137),0.08333)</f>
        <v>3.7498499999999999</v>
      </c>
      <c r="R138" s="44">
        <f>FLOOR(MIN(R135:R137),0.08333)</f>
        <v>4.9998000000000005</v>
      </c>
      <c r="S138" s="52">
        <f>FLOOR(MIN(S135:S137),0.0833)</f>
        <v>4.5815000000000001</v>
      </c>
      <c r="T138" s="51">
        <f>FLOOR(MIN(T135:T137),0.08333)</f>
        <v>4.9998000000000005</v>
      </c>
      <c r="U138" s="44">
        <f>FLOOR(MIN(U135:U137),0.08333)</f>
        <v>6.6664000000000003</v>
      </c>
      <c r="V138" s="52">
        <f>FLOOR(MIN(V135:V137),0.0833)</f>
        <v>6.1642000000000001</v>
      </c>
      <c r="W138" s="51">
        <f>FLOOR(MIN(W135:W137),0.08333)</f>
        <v>4.4164900000000005</v>
      </c>
      <c r="X138" s="44">
        <f>FLOOR(MIN(X135:X137),0.08333)</f>
        <v>5.9997600000000002</v>
      </c>
      <c r="Y138" s="52">
        <f>FLOOR(MIN(Y135:Y137),0.0833)</f>
        <v>5.4977999999999998</v>
      </c>
      <c r="Z138" s="185"/>
      <c r="AG138" s="23"/>
      <c r="AH138" s="23"/>
      <c r="AI138" s="23"/>
      <c r="AJ138" s="23"/>
      <c r="AK138" s="23"/>
      <c r="AL138" s="23"/>
      <c r="AM138" s="23"/>
      <c r="AN138" s="23"/>
      <c r="AO138" s="23"/>
      <c r="AP138" s="23"/>
      <c r="AQ138" s="23"/>
      <c r="AR138" s="23"/>
      <c r="AS138" s="23"/>
      <c r="AT138" s="109"/>
      <c r="AU138" s="109"/>
      <c r="AV138" s="23"/>
      <c r="AW138" s="23"/>
      <c r="AX138" s="23"/>
      <c r="AY138" s="23"/>
    </row>
    <row r="139" spans="1:51" s="7" customFormat="1" ht="12.75" customHeight="1" thickBot="1">
      <c r="A139" s="107"/>
      <c r="B139" s="187"/>
      <c r="C139" s="107"/>
      <c r="D139" s="78"/>
      <c r="E139" s="107"/>
      <c r="F139" s="107"/>
      <c r="G139" s="107"/>
      <c r="H139" s="107"/>
      <c r="I139" s="107"/>
      <c r="J139" s="107"/>
      <c r="K139" s="107"/>
      <c r="L139" s="107"/>
      <c r="M139" s="107"/>
      <c r="N139" s="107"/>
      <c r="O139" s="107"/>
      <c r="P139" s="107"/>
      <c r="Q139" s="107"/>
      <c r="R139" s="107"/>
      <c r="S139" s="107"/>
      <c r="T139" s="107"/>
      <c r="U139" s="107"/>
      <c r="V139" s="107"/>
      <c r="W139" s="107"/>
      <c r="X139" s="107"/>
      <c r="Y139" s="107"/>
      <c r="Z139" s="107"/>
      <c r="AG139" s="23"/>
      <c r="AH139" s="23"/>
      <c r="AI139" s="23"/>
      <c r="AJ139" s="23"/>
      <c r="AK139" s="23"/>
      <c r="AL139" s="23"/>
      <c r="AM139" s="23"/>
      <c r="AN139" s="23"/>
      <c r="AO139" s="23"/>
      <c r="AP139" s="23"/>
      <c r="AQ139" s="23"/>
      <c r="AR139" s="23"/>
      <c r="AS139" s="23"/>
      <c r="AT139" s="320"/>
      <c r="AU139" s="320"/>
      <c r="AV139" s="23"/>
      <c r="AW139" s="23"/>
      <c r="AX139" s="23"/>
      <c r="AY139" s="23"/>
    </row>
    <row r="140" spans="1:51" s="7" customFormat="1" ht="12.75" customHeight="1">
      <c r="A140" s="107"/>
      <c r="B140" s="317" t="s">
        <v>28</v>
      </c>
      <c r="C140" s="317"/>
      <c r="D140" s="78" t="s">
        <v>29</v>
      </c>
      <c r="E140" s="28"/>
      <c r="F140" s="29">
        <f>F$100</f>
        <v>20</v>
      </c>
      <c r="G140" s="30"/>
      <c r="H140" s="28"/>
      <c r="I140" s="29">
        <f>I$100</f>
        <v>30</v>
      </c>
      <c r="J140" s="30"/>
      <c r="K140" s="28"/>
      <c r="L140" s="29">
        <f>L$100</f>
        <v>40</v>
      </c>
      <c r="M140" s="30"/>
      <c r="N140" s="28"/>
      <c r="O140" s="29">
        <f>O$100</f>
        <v>50</v>
      </c>
      <c r="P140" s="30"/>
      <c r="Q140" s="28"/>
      <c r="R140" s="29">
        <f>R$100</f>
        <v>60</v>
      </c>
      <c r="S140" s="30"/>
      <c r="T140" s="28"/>
      <c r="U140" s="29">
        <f>U$100</f>
        <v>25</v>
      </c>
      <c r="V140" s="30"/>
      <c r="W140" s="28"/>
      <c r="X140" s="29">
        <f>X$100</f>
        <v>35</v>
      </c>
      <c r="Y140" s="30"/>
      <c r="Z140" s="184"/>
      <c r="AG140" s="109"/>
      <c r="AH140" s="109"/>
      <c r="AI140" s="109"/>
      <c r="AJ140" s="109"/>
      <c r="AK140" s="109"/>
      <c r="AL140" s="109"/>
      <c r="AM140" s="109"/>
      <c r="AN140" s="109"/>
      <c r="AO140" s="109"/>
      <c r="AP140" s="109"/>
      <c r="AQ140" s="109"/>
      <c r="AR140" s="109"/>
      <c r="AS140" s="109"/>
      <c r="AT140" s="109"/>
      <c r="AU140" s="110"/>
      <c r="AV140" s="109"/>
      <c r="AW140" s="109"/>
      <c r="AX140" s="109"/>
      <c r="AY140" s="109"/>
    </row>
    <row r="141" spans="1:51" s="7" customFormat="1" ht="12.75" customHeight="1">
      <c r="A141" s="106"/>
      <c r="B141" s="178"/>
      <c r="C141" s="53">
        <f>$C$101</f>
        <v>8.4</v>
      </c>
      <c r="D141" s="47"/>
      <c r="E141" s="32" t="s">
        <v>9</v>
      </c>
      <c r="F141" s="33" t="s">
        <v>10</v>
      </c>
      <c r="G141" s="34" t="s">
        <v>11</v>
      </c>
      <c r="H141" s="32" t="s">
        <v>9</v>
      </c>
      <c r="I141" s="33" t="s">
        <v>10</v>
      </c>
      <c r="J141" s="34" t="s">
        <v>11</v>
      </c>
      <c r="K141" s="32" t="s">
        <v>9</v>
      </c>
      <c r="L141" s="33" t="s">
        <v>10</v>
      </c>
      <c r="M141" s="34" t="s">
        <v>11</v>
      </c>
      <c r="N141" s="32" t="s">
        <v>9</v>
      </c>
      <c r="O141" s="33" t="s">
        <v>10</v>
      </c>
      <c r="P141" s="34" t="s">
        <v>11</v>
      </c>
      <c r="Q141" s="32" t="s">
        <v>9</v>
      </c>
      <c r="R141" s="33" t="s">
        <v>10</v>
      </c>
      <c r="S141" s="34" t="s">
        <v>11</v>
      </c>
      <c r="T141" s="32" t="s">
        <v>9</v>
      </c>
      <c r="U141" s="33" t="s">
        <v>10</v>
      </c>
      <c r="V141" s="34" t="s">
        <v>11</v>
      </c>
      <c r="W141" s="32" t="s">
        <v>9</v>
      </c>
      <c r="X141" s="33" t="s">
        <v>10</v>
      </c>
      <c r="Y141" s="34" t="s">
        <v>11</v>
      </c>
      <c r="Z141" s="185"/>
      <c r="AG141" s="109"/>
      <c r="AH141" s="109"/>
      <c r="AI141" s="109"/>
      <c r="AJ141" s="109"/>
      <c r="AK141" s="109"/>
      <c r="AL141" s="109"/>
      <c r="AM141" s="109"/>
      <c r="AN141" s="109"/>
      <c r="AO141" s="109"/>
      <c r="AP141" s="109"/>
      <c r="AQ141" s="109"/>
      <c r="AR141" s="109"/>
      <c r="AS141" s="109"/>
      <c r="AT141" s="165"/>
      <c r="AU141" s="23"/>
      <c r="AV141" s="109"/>
      <c r="AW141" s="109"/>
      <c r="AX141" s="109"/>
      <c r="AY141" s="109"/>
    </row>
    <row r="142" spans="1:51" ht="12.75" customHeight="1">
      <c r="A142" s="35" t="s">
        <v>17</v>
      </c>
      <c r="B142" s="36">
        <f>$B$102</f>
        <v>1.88</v>
      </c>
      <c r="C142" s="191"/>
      <c r="D142" s="37" t="s">
        <v>18</v>
      </c>
      <c r="E142" s="38">
        <f>((0.6666666*C131)/(F140*B142))^0.5</f>
        <v>10.227899032402563</v>
      </c>
      <c r="F142" s="39">
        <f>((0.6666666*C131)/(F140*B142))^0.5</f>
        <v>10.227899032402563</v>
      </c>
      <c r="G142" s="40">
        <f>((0.8333333333*C131)/(F140*B142))^0.5</f>
        <v>11.435139323256506</v>
      </c>
      <c r="H142" s="38">
        <f>((0.6666666*C131)/(I140*B142))^0.5</f>
        <v>8.3510445900306891</v>
      </c>
      <c r="I142" s="39">
        <f>((0.6666666*C131)/(I140*B142))^0.5</f>
        <v>8.3510445900306891</v>
      </c>
      <c r="J142" s="40">
        <f>((0.8333333333*C131)/(I140*B142))^0.5</f>
        <v>9.3367521598711285</v>
      </c>
      <c r="K142" s="38">
        <f>((0.6666666*C131)/(L140*B142))^0.5</f>
        <v>7.2322167631031808</v>
      </c>
      <c r="L142" s="39">
        <f>((0.6666666*C131)/(L140*B142))^0.5</f>
        <v>7.2322167631031808</v>
      </c>
      <c r="M142" s="40">
        <f>((0.8333333333*C131)/(L140*B142))^0.5</f>
        <v>8.0858645592876233</v>
      </c>
      <c r="N142" s="38">
        <f>((0.6666666*C131)/(O140*B142))^0.5</f>
        <v>6.4686913241248813</v>
      </c>
      <c r="O142" s="39">
        <f>((0.6666666*C131)/(O140*B142))^0.5</f>
        <v>6.4686913241248813</v>
      </c>
      <c r="P142" s="40">
        <f>((0.8333333333*C131)/(O140*B142))^0.5</f>
        <v>7.2322171245694014</v>
      </c>
      <c r="Q142" s="38">
        <f>((0.6666666*C131)/(R140*B142))^0.5</f>
        <v>5.9050802596019327</v>
      </c>
      <c r="R142" s="39">
        <f>((0.6666666*C131)/(R140*B142))^0.5</f>
        <v>5.9050802596019327</v>
      </c>
      <c r="S142" s="40">
        <f>((0.8333333333*C131)/(R140*B142))^0.5</f>
        <v>6.6020807665030183</v>
      </c>
      <c r="T142" s="38">
        <f>((0.6666666*C131)/(U140*B142))^0.5</f>
        <v>9.1481110013825813</v>
      </c>
      <c r="U142" s="39">
        <f>((0.6666666*C131)/(U140*B142))^0.5</f>
        <v>9.1481110013825813</v>
      </c>
      <c r="V142" s="40">
        <f>((0.8333333333*C131)/(U140*B142))^0.5</f>
        <v>10.227899543592995</v>
      </c>
      <c r="W142" s="38">
        <f>((0.6666666*C131)/(X140*B142))^0.5</f>
        <v>7.7315649355472393</v>
      </c>
      <c r="X142" s="39">
        <f>((0.6666666*C131)/(X140*B142))^0.5</f>
        <v>7.7315649355472393</v>
      </c>
      <c r="Y142" s="40">
        <f>((0.8333333333*C131)/(X140*B142))^0.5</f>
        <v>8.6441528162034729</v>
      </c>
      <c r="Z142" s="185"/>
      <c r="AG142" s="109"/>
      <c r="AH142" s="109"/>
      <c r="AI142" s="109"/>
      <c r="AJ142" s="109"/>
      <c r="AK142" s="109"/>
      <c r="AL142" s="109"/>
      <c r="AM142" s="109"/>
      <c r="AN142" s="109"/>
      <c r="AO142" s="109"/>
      <c r="AP142" s="109"/>
      <c r="AQ142" s="109"/>
      <c r="AR142" s="109"/>
      <c r="AS142" s="109"/>
      <c r="AT142" s="110"/>
      <c r="AU142" s="23"/>
      <c r="AV142" s="109"/>
      <c r="AW142" s="109"/>
      <c r="AX142" s="109"/>
      <c r="AY142" s="109"/>
    </row>
    <row r="143" spans="1:51" ht="12.75" customHeight="1">
      <c r="A143" s="35" t="s">
        <v>19</v>
      </c>
      <c r="B143" s="54">
        <f>$B$103</f>
        <v>30</v>
      </c>
      <c r="C143" s="191"/>
      <c r="D143" s="37" t="s">
        <v>21</v>
      </c>
      <c r="E143" s="38">
        <f>((76.8*C134)/(144*B143*F140))^0.3333333333333</f>
        <v>6.8303906954488376</v>
      </c>
      <c r="F143" s="39">
        <f>((185*C134)/(144*B143*F140))^0.3333333333333</f>
        <v>9.1562093788609786</v>
      </c>
      <c r="G143" s="40">
        <f>((145*C134)/(144*B143*F140))^0.3333333333333</f>
        <v>8.4420477947115575</v>
      </c>
      <c r="H143" s="38">
        <f>((76.8*C134)/(144*B143*I140))^0.3333333333333</f>
        <v>5.9668958780607673</v>
      </c>
      <c r="I143" s="39">
        <f>((185*C134)/(144*B143*I140))^0.3333333333333</f>
        <v>7.9986856444083427</v>
      </c>
      <c r="J143" s="40">
        <f>((145*C134)/(144*B143*I140))^0.3333333333333</f>
        <v>7.3748080358302692</v>
      </c>
      <c r="K143" s="38">
        <f>((76.8*C134)/(144*B143*L140))^0.3333333333333</f>
        <v>5.4212846876547678</v>
      </c>
      <c r="L143" s="39">
        <f>((185*C134)/(144*B143*L140))^0.3333333333333</f>
        <v>7.2672882000226755</v>
      </c>
      <c r="M143" s="40">
        <f>((145*C134)/(144*B143*L140))^0.3333333333333</f>
        <v>6.7004577750456269</v>
      </c>
      <c r="N143" s="38">
        <f>((76.8*C134)/(144*B143*O140))^0.3333333333333</f>
        <v>5.0326748940109001</v>
      </c>
      <c r="O143" s="39">
        <f>((185*C134)/(144*B143*O140))^0.3333333333333</f>
        <v>6.7463527519742819</v>
      </c>
      <c r="P143" s="40">
        <f>((145*C134)/(144*B143*O140))^0.3333333333333</f>
        <v>6.220153997749188</v>
      </c>
      <c r="Q143" s="38">
        <f>((76.8*C134)/(144*B143*R140))^0.3333333333333</f>
        <v>4.735928396909296</v>
      </c>
      <c r="R143" s="39">
        <f>((185*C134)/(144*B143*R140))^0.3333333333333</f>
        <v>6.3485610031485153</v>
      </c>
      <c r="S143" s="40">
        <f>((145*C134)/(144*B143*R140))^0.3333333333333</f>
        <v>5.8533890170703842</v>
      </c>
      <c r="T143" s="38">
        <f>((76.8*C134)/(144*B143*U140))^0.3333333333333</f>
        <v>6.3407730362416359</v>
      </c>
      <c r="U143" s="39">
        <f>((185*C134)/(144*B143*U140))^0.3333333333333</f>
        <v>8.4998718422284085</v>
      </c>
      <c r="V143" s="40">
        <f>((145*C134)/(144*B143*U140))^0.3333333333333</f>
        <v>7.8369029553517704</v>
      </c>
      <c r="W143" s="38">
        <f>((76.8*C134)/(144*B143*X140))^0.3333333333333</f>
        <v>5.6680394323414589</v>
      </c>
      <c r="X143" s="39">
        <f>((185*C134)/(144*B143*X140))^0.3333333333333</f>
        <v>7.5980654876358331</v>
      </c>
      <c r="Y143" s="40">
        <f>((145*C134)/(144*B143*X140))^0.3333333333333</f>
        <v>7.0054352559977637</v>
      </c>
      <c r="Z143" s="185"/>
      <c r="AG143" s="165"/>
      <c r="AH143" s="165"/>
      <c r="AI143" s="165"/>
      <c r="AJ143" s="165"/>
      <c r="AK143" s="165"/>
      <c r="AL143" s="165"/>
      <c r="AM143" s="165"/>
      <c r="AN143" s="165"/>
      <c r="AO143" s="165"/>
      <c r="AP143" s="165"/>
      <c r="AQ143" s="165"/>
      <c r="AR143" s="165"/>
      <c r="AS143" s="165"/>
      <c r="AT143" s="110"/>
      <c r="AU143" s="23"/>
      <c r="AV143" s="165"/>
      <c r="AW143" s="165"/>
      <c r="AX143" s="165"/>
      <c r="AY143" s="165"/>
    </row>
    <row r="144" spans="1:51" s="3" customFormat="1" ht="12.75" customHeight="1">
      <c r="A144" s="35" t="s">
        <v>25</v>
      </c>
      <c r="B144" s="55">
        <f>$B$104</f>
        <v>1.88</v>
      </c>
      <c r="C144" s="191"/>
      <c r="D144" s="37" t="s">
        <v>27</v>
      </c>
      <c r="E144" s="38">
        <f>(C138*12)/(0.5*F140*C141*B144)</f>
        <v>47.112462006079028</v>
      </c>
      <c r="F144" s="39">
        <f>(C138*12)/(1.25*F140*C141*B144)</f>
        <v>18.844984802431615</v>
      </c>
      <c r="G144" s="40">
        <f>(C138*12)/(1.1*F140*C141*B144)</f>
        <v>21.414755457308651</v>
      </c>
      <c r="H144" s="38">
        <f>(C138*12)/(0.5*I140*C141*B144)</f>
        <v>31.408308004052685</v>
      </c>
      <c r="I144" s="39">
        <f>(C138*12)/(1.25*I140*C141*B144)</f>
        <v>12.563323201621076</v>
      </c>
      <c r="J144" s="40">
        <f>(C138*12)/(1.1*I140*C141*B144)</f>
        <v>14.276503638205767</v>
      </c>
      <c r="K144" s="38">
        <f>(C138*12)/(0.5*L140*C141*B144)</f>
        <v>23.556231003039514</v>
      </c>
      <c r="L144" s="39">
        <f>(C138*12)/(1.25*L140*C141*B144)</f>
        <v>9.4224924012158073</v>
      </c>
      <c r="M144" s="40">
        <f>(C138*12)/(1.1*L140*C141*B144)</f>
        <v>10.707377728654325</v>
      </c>
      <c r="N144" s="38">
        <f>(C138*12)/(0.5*O140*C141*B144)</f>
        <v>18.844984802431615</v>
      </c>
      <c r="O144" s="39">
        <f>(C138*12)/(1.25*O140*C141*B144)</f>
        <v>7.5379939209726441</v>
      </c>
      <c r="P144" s="40">
        <f>(C138*12)/(1.1*O140*C141*B144)</f>
        <v>8.565902182923459</v>
      </c>
      <c r="Q144" s="38">
        <f>(C138*12)/(0.5*R140*C141*B144)</f>
        <v>15.704154002026343</v>
      </c>
      <c r="R144" s="39">
        <f>(C138*12)/(1.25*R140*C141*B144)</f>
        <v>6.2816616008105379</v>
      </c>
      <c r="S144" s="40">
        <f>(C138*12)/(1.1*R140*C141*B144)</f>
        <v>7.1382518191028836</v>
      </c>
      <c r="T144" s="38">
        <f>(C138*12)/(0.5*U140*C141*B144)</f>
        <v>37.689969604863229</v>
      </c>
      <c r="U144" s="39">
        <f>(C138*12)/(1.25*U140*C141*B144)</f>
        <v>15.075987841945288</v>
      </c>
      <c r="V144" s="40">
        <f>(C138*12)/(1.1*U140*C$101*B144)</f>
        <v>17.131804365846918</v>
      </c>
      <c r="W144" s="38">
        <f>(C138*12)/(0.5*X140*C141*B144)</f>
        <v>26.921406860616592</v>
      </c>
      <c r="X144" s="39">
        <f>(C138*12)/(1.25*X140*C141*B144)</f>
        <v>10.768562744246635</v>
      </c>
      <c r="Y144" s="40">
        <f>(C138*12)/(1.1*X140*C141*B144)</f>
        <v>12.237003118462084</v>
      </c>
      <c r="Z144" s="185"/>
      <c r="AG144" s="180"/>
      <c r="AH144" s="180"/>
      <c r="AI144" s="180"/>
      <c r="AJ144" s="180"/>
      <c r="AK144" s="180"/>
      <c r="AL144" s="180"/>
      <c r="AM144" s="180"/>
      <c r="AN144" s="180"/>
      <c r="AO144" s="180"/>
      <c r="AP144" s="180"/>
      <c r="AQ144" s="180"/>
      <c r="AR144" s="180"/>
      <c r="AS144" s="180"/>
      <c r="AT144" s="110"/>
      <c r="AU144" s="23"/>
      <c r="AV144" s="180"/>
      <c r="AW144" s="180"/>
      <c r="AX144" s="180"/>
      <c r="AY144" s="180"/>
    </row>
    <row r="145" spans="1:51" s="3" customFormat="1" ht="12.75" customHeight="1" thickBot="1">
      <c r="A145" s="191"/>
      <c r="B145" s="191"/>
      <c r="C145" s="191"/>
      <c r="D145" s="78" t="s">
        <v>22</v>
      </c>
      <c r="E145" s="51">
        <f>FLOOR(MIN(E142:E144),0.08333)</f>
        <v>6.7497300000000005</v>
      </c>
      <c r="F145" s="44">
        <f>FLOOR(MIN(F142:F144),0.08333)</f>
        <v>9.0829699999999995</v>
      </c>
      <c r="G145" s="52">
        <f>FLOOR(MIN(G142:G144),0.0833)</f>
        <v>8.4132999999999996</v>
      </c>
      <c r="H145" s="51">
        <f>FLOOR(MIN(H142:H144),0.08333)</f>
        <v>5.9164300000000001</v>
      </c>
      <c r="I145" s="44">
        <f>FLOOR(MIN(I142:I144),0.08333)</f>
        <v>7.9163500000000004</v>
      </c>
      <c r="J145" s="52">
        <f>FLOOR(MIN(J142:J144),0.0833)</f>
        <v>7.3304</v>
      </c>
      <c r="K145" s="51">
        <f>FLOOR(MIN(K142:K144),0.08333)</f>
        <v>5.4164500000000002</v>
      </c>
      <c r="L145" s="44">
        <f>FLOOR(MIN(L142:L144),0.08333)</f>
        <v>7.1663800000000002</v>
      </c>
      <c r="M145" s="52">
        <f>FLOOR(MIN(M142:M144),0.0833)</f>
        <v>6.6639999999999997</v>
      </c>
      <c r="N145" s="51">
        <f>FLOOR(MIN(N142:N144),0.08333)</f>
        <v>4.9998000000000005</v>
      </c>
      <c r="O145" s="44">
        <f>FLOOR(MIN(O142:O144),0.08333)</f>
        <v>6.4164099999999999</v>
      </c>
      <c r="P145" s="52">
        <f>FLOOR(MIN(P142:P144),0.0833)</f>
        <v>6.1642000000000001</v>
      </c>
      <c r="Q145" s="51">
        <f>FLOOR(MIN(Q142:Q144),0.08333)</f>
        <v>4.66648</v>
      </c>
      <c r="R145" s="44">
        <f>FLOOR(MIN(R142:R144),0.08333)</f>
        <v>5.8331</v>
      </c>
      <c r="S145" s="52">
        <f>FLOOR(MIN(S142:S144),0.0833)</f>
        <v>5.8309999999999995</v>
      </c>
      <c r="T145" s="51">
        <f>FLOOR(MIN(T142:T144),0.08333)</f>
        <v>6.3330799999999998</v>
      </c>
      <c r="U145" s="44">
        <f>FLOOR(MIN(U142:U144),0.08333)</f>
        <v>8.4996600000000004</v>
      </c>
      <c r="V145" s="52">
        <f>FLOOR(MIN(V142:V144),0.0833)</f>
        <v>7.8301999999999996</v>
      </c>
      <c r="W145" s="51">
        <f>FLOOR(MIN(W142:W144),0.08333)</f>
        <v>5.6664399999999997</v>
      </c>
      <c r="X145" s="44">
        <f>FLOOR(MIN(X142:X144),0.08333)</f>
        <v>7.5830299999999999</v>
      </c>
      <c r="Y145" s="52">
        <f>FLOOR(MIN(Y142:Y144),0.0833)</f>
        <v>6.9972000000000003</v>
      </c>
      <c r="Z145" s="185"/>
      <c r="AG145" s="180"/>
      <c r="AH145" s="180"/>
      <c r="AI145" s="180"/>
      <c r="AJ145" s="180"/>
      <c r="AK145" s="180"/>
      <c r="AL145" s="180"/>
      <c r="AM145" s="180"/>
      <c r="AN145" s="180"/>
      <c r="AO145" s="180"/>
      <c r="AP145" s="180"/>
      <c r="AQ145" s="180"/>
      <c r="AR145" s="180"/>
      <c r="AS145" s="180"/>
      <c r="AT145" s="110"/>
      <c r="AU145" s="23"/>
      <c r="AV145" s="180"/>
      <c r="AW145" s="180"/>
      <c r="AX145" s="180"/>
      <c r="AY145" s="180"/>
    </row>
    <row r="146" spans="1:51" s="24" customFormat="1" ht="12.75" customHeight="1" thickBot="1">
      <c r="A146" s="200"/>
      <c r="B146" s="200"/>
      <c r="C146" s="200"/>
      <c r="D146" s="59"/>
      <c r="E146" s="201"/>
      <c r="F146" s="201"/>
      <c r="G146" s="201"/>
      <c r="H146" s="201"/>
      <c r="I146" s="201"/>
      <c r="J146" s="201"/>
      <c r="K146" s="201"/>
      <c r="L146" s="201"/>
      <c r="M146" s="201"/>
      <c r="N146" s="201"/>
      <c r="O146" s="201"/>
      <c r="P146" s="201"/>
      <c r="Q146" s="201"/>
      <c r="R146" s="201"/>
      <c r="S146" s="201"/>
      <c r="T146" s="201"/>
      <c r="U146" s="201"/>
      <c r="V146" s="201"/>
      <c r="W146" s="201"/>
      <c r="X146" s="201"/>
      <c r="Y146" s="201"/>
      <c r="Z146" s="201"/>
      <c r="AG146" s="196"/>
      <c r="AH146" s="196"/>
      <c r="AI146" s="196"/>
      <c r="AJ146" s="196"/>
      <c r="AK146" s="196"/>
      <c r="AL146" s="196"/>
      <c r="AM146" s="196"/>
      <c r="AN146" s="196"/>
      <c r="AO146" s="196"/>
      <c r="AP146" s="196"/>
      <c r="AQ146" s="196"/>
      <c r="AR146" s="196"/>
      <c r="AS146" s="196"/>
      <c r="AT146" s="199"/>
      <c r="AU146" s="58"/>
      <c r="AV146" s="196"/>
      <c r="AW146" s="196"/>
      <c r="AX146" s="196"/>
      <c r="AY146" s="196"/>
    </row>
    <row r="147" spans="1:51" s="6" customFormat="1" ht="12.75" customHeight="1">
      <c r="A147" s="318" t="str">
        <f>$A$87</f>
        <v>12 x 1.25R</v>
      </c>
      <c r="B147" s="319"/>
      <c r="C147" s="27" t="s">
        <v>47</v>
      </c>
      <c r="D147" s="78" t="s">
        <v>16</v>
      </c>
      <c r="E147" s="28"/>
      <c r="F147" s="29">
        <f>F$87</f>
        <v>20</v>
      </c>
      <c r="G147" s="30"/>
      <c r="H147" s="28"/>
      <c r="I147" s="29">
        <f>I$87</f>
        <v>30</v>
      </c>
      <c r="J147" s="30"/>
      <c r="K147" s="28"/>
      <c r="L147" s="29">
        <f>L$87</f>
        <v>40</v>
      </c>
      <c r="M147" s="30"/>
      <c r="N147" s="28"/>
      <c r="O147" s="29">
        <f>O$87</f>
        <v>50</v>
      </c>
      <c r="P147" s="30"/>
      <c r="Q147" s="28"/>
      <c r="R147" s="29">
        <f>R$87</f>
        <v>60</v>
      </c>
      <c r="S147" s="30"/>
      <c r="T147" s="28"/>
      <c r="U147" s="29">
        <f>U$87</f>
        <v>25</v>
      </c>
      <c r="V147" s="30"/>
      <c r="W147" s="28"/>
      <c r="X147" s="29">
        <f>X$87</f>
        <v>35</v>
      </c>
      <c r="Y147" s="30"/>
      <c r="Z147" s="184"/>
      <c r="AG147" s="110"/>
      <c r="AH147" s="110"/>
      <c r="AI147" s="110"/>
      <c r="AJ147" s="110"/>
      <c r="AK147" s="110"/>
      <c r="AL147" s="110"/>
      <c r="AM147" s="110"/>
      <c r="AN147" s="110"/>
      <c r="AO147" s="110"/>
      <c r="AP147" s="110"/>
      <c r="AQ147" s="110"/>
      <c r="AR147" s="110"/>
      <c r="AS147" s="110"/>
      <c r="AT147" s="110"/>
      <c r="AU147" s="110"/>
      <c r="AV147" s="110"/>
      <c r="AW147" s="110"/>
      <c r="AX147" s="110"/>
      <c r="AY147" s="110"/>
    </row>
    <row r="148" spans="1:51" s="6" customFormat="1" ht="12.75" customHeight="1">
      <c r="A148" s="106"/>
      <c r="B148" s="31"/>
      <c r="C148" s="106"/>
      <c r="D148" s="47"/>
      <c r="E148" s="32" t="s">
        <v>9</v>
      </c>
      <c r="F148" s="33" t="s">
        <v>10</v>
      </c>
      <c r="G148" s="34" t="s">
        <v>11</v>
      </c>
      <c r="H148" s="32" t="s">
        <v>9</v>
      </c>
      <c r="I148" s="33" t="s">
        <v>10</v>
      </c>
      <c r="J148" s="34" t="s">
        <v>11</v>
      </c>
      <c r="K148" s="32" t="s">
        <v>9</v>
      </c>
      <c r="L148" s="33" t="s">
        <v>10</v>
      </c>
      <c r="M148" s="34" t="s">
        <v>11</v>
      </c>
      <c r="N148" s="32" t="s">
        <v>9</v>
      </c>
      <c r="O148" s="33" t="s">
        <v>10</v>
      </c>
      <c r="P148" s="34" t="s">
        <v>11</v>
      </c>
      <c r="Q148" s="32" t="s">
        <v>9</v>
      </c>
      <c r="R148" s="33" t="s">
        <v>10</v>
      </c>
      <c r="S148" s="34" t="s">
        <v>11</v>
      </c>
      <c r="T148" s="32" t="s">
        <v>9</v>
      </c>
      <c r="U148" s="33" t="s">
        <v>10</v>
      </c>
      <c r="V148" s="34" t="s">
        <v>11</v>
      </c>
      <c r="W148" s="32" t="s">
        <v>9</v>
      </c>
      <c r="X148" s="33" t="s">
        <v>10</v>
      </c>
      <c r="Y148" s="34" t="s">
        <v>11</v>
      </c>
      <c r="Z148" s="185"/>
      <c r="AG148" s="110"/>
      <c r="AH148" s="110"/>
      <c r="AI148" s="110"/>
      <c r="AJ148" s="110"/>
      <c r="AK148" s="110"/>
      <c r="AL148" s="110"/>
      <c r="AM148" s="110"/>
      <c r="AN148" s="110"/>
      <c r="AO148" s="110"/>
      <c r="AP148" s="110"/>
      <c r="AQ148" s="110"/>
      <c r="AR148" s="110"/>
      <c r="AS148" s="110"/>
      <c r="AT148" s="110"/>
      <c r="AU148" s="110"/>
      <c r="AV148" s="110"/>
      <c r="AW148" s="110"/>
      <c r="AX148" s="110"/>
      <c r="AY148" s="110"/>
    </row>
    <row r="149" spans="1:51" s="6" customFormat="1" ht="12.75" customHeight="1">
      <c r="A149" s="35" t="s">
        <v>17</v>
      </c>
      <c r="B149" s="36">
        <f>$B$89</f>
        <v>2.5</v>
      </c>
      <c r="C149" s="25"/>
      <c r="D149" s="37" t="s">
        <v>18</v>
      </c>
      <c r="E149" s="38">
        <f>((0.6666666*C151)/(F147*B149))^0.5</f>
        <v>8.1240379984340301</v>
      </c>
      <c r="F149" s="39">
        <f>((0.6666666*C151)/(F147*B149))^0.5</f>
        <v>8.1240379984340301</v>
      </c>
      <c r="G149" s="40">
        <f>((0.8333333333*C151)/(F147*B149))^0.5</f>
        <v>9.0829510621108174</v>
      </c>
      <c r="H149" s="38">
        <f>((0.6666666*C151)/(I147*B149))^0.5</f>
        <v>6.6332492490483128</v>
      </c>
      <c r="I149" s="39">
        <f>((0.6666666*C151)/(I147*B149))^0.5</f>
        <v>6.6332492490483128</v>
      </c>
      <c r="J149" s="40">
        <f>((0.8333333333*C151)/(I147*B149))^0.5</f>
        <v>7.416198486947339</v>
      </c>
      <c r="K149" s="38">
        <f>((0.6666666*C151)/(L147*B149))^0.5</f>
        <v>5.7445623593098896</v>
      </c>
      <c r="L149" s="39">
        <f>((0.6666666*C151)/(L147*B149))^0.5</f>
        <v>5.7445623593098896</v>
      </c>
      <c r="M149" s="40">
        <f>((0.8333333333*C151)/(L147*B149))^0.5</f>
        <v>6.4226162892041128</v>
      </c>
      <c r="N149" s="38">
        <f>((0.6666666*C151)/(O147*B149))^0.5</f>
        <v>5.138092774561394</v>
      </c>
      <c r="O149" s="39">
        <f>((0.6666666*C151)/(O147*B149))^0.5</f>
        <v>5.138092774561394</v>
      </c>
      <c r="P149" s="40">
        <f>((0.8333333333*C151)/(O147*B149))^0.5</f>
        <v>5.7445626464231374</v>
      </c>
      <c r="Q149" s="38">
        <f>((0.6666666*C151)/(R147*B149))^0.5</f>
        <v>4.6904155253026358</v>
      </c>
      <c r="R149" s="39">
        <f>((0.6666666*C151)/(R147*B149))^0.5</f>
        <v>4.6904155253026358</v>
      </c>
      <c r="S149" s="40">
        <f>((0.8333333333*C151)/(R147*B149))^0.5</f>
        <v>5.2440442407458772</v>
      </c>
      <c r="T149" s="38">
        <f>((0.6666666*C151)/(U147*B149))^0.5</f>
        <v>7.2663604865159286</v>
      </c>
      <c r="U149" s="39">
        <f>((0.6666666*C151)/(U147*B149))^0.5</f>
        <v>7.2663604865159286</v>
      </c>
      <c r="V149" s="40">
        <f>((0.8333333333*C151)/(U147*B149))^0.5</f>
        <v>8.1240384044734792</v>
      </c>
      <c r="W149" s="38">
        <f>((0.6666666*C151)/(X147*B149))^0.5</f>
        <v>6.1411954815701106</v>
      </c>
      <c r="X149" s="39">
        <f>((0.6666666*C151)/(X147*B149))^0.5</f>
        <v>6.1411954815701106</v>
      </c>
      <c r="Y149" s="40">
        <f>((0.8333333333*C151)/(X147*B149))^0.5</f>
        <v>6.8660656231186303</v>
      </c>
      <c r="Z149" s="185"/>
      <c r="AG149" s="165"/>
      <c r="AH149" s="165"/>
      <c r="AI149" s="165"/>
      <c r="AJ149" s="165"/>
      <c r="AK149" s="165"/>
      <c r="AL149" s="165"/>
      <c r="AM149" s="165"/>
      <c r="AN149" s="165"/>
      <c r="AO149" s="165"/>
      <c r="AP149" s="165"/>
      <c r="AQ149" s="165"/>
      <c r="AR149" s="165"/>
      <c r="AS149" s="165"/>
      <c r="AT149" s="23"/>
      <c r="AU149" s="23"/>
      <c r="AV149" s="165"/>
      <c r="AW149" s="165"/>
      <c r="AX149" s="165"/>
      <c r="AY149" s="165"/>
    </row>
    <row r="150" spans="1:51" s="3" customFormat="1" ht="12.75" customHeight="1">
      <c r="A150" s="35" t="s">
        <v>19</v>
      </c>
      <c r="B150" s="50">
        <f>$B$90</f>
        <v>60</v>
      </c>
      <c r="C150" s="42" t="s">
        <v>20</v>
      </c>
      <c r="D150" s="37" t="s">
        <v>21</v>
      </c>
      <c r="E150" s="38">
        <f>((76.8*C154)/(144*B150*F147))^0.3333333333333</f>
        <v>5.2198235215576227</v>
      </c>
      <c r="F150" s="39">
        <f>((185*C154)/(144*B150*F147))^0.3333333333333</f>
        <v>6.9972274230126521</v>
      </c>
      <c r="G150" s="40">
        <f>((145*C154)/(144*B150*F147))^0.3333333333333</f>
        <v>6.4514610677117918</v>
      </c>
      <c r="H150" s="38">
        <f>((76.8*C154)/(144*B150*I147))^0.3333333333333</f>
        <v>4.5599358578038327</v>
      </c>
      <c r="I150" s="39">
        <f>((185*C154)/(144*B150*I147))^0.3333333333333</f>
        <v>6.1126411840610491</v>
      </c>
      <c r="J150" s="40">
        <f>((145*C154)/(144*B150*I147))^0.3333333333333</f>
        <v>5.6358703577598819</v>
      </c>
      <c r="K150" s="38">
        <f>((76.8*C154)/(144*B150*L147))^0.3333333333333</f>
        <v>4.1429766746045562</v>
      </c>
      <c r="L150" s="39">
        <f>((185*C154)/(144*B150*L147))^0.3333333333333</f>
        <v>5.553703086075636</v>
      </c>
      <c r="M150" s="40">
        <f>((145*C154)/(144*B150*L147))^0.3333333333333</f>
        <v>5.1205280428089095</v>
      </c>
      <c r="N150" s="38">
        <f>((76.8*C154)/(144*B150*O147))^0.3333333333333</f>
        <v>3.8459988541525707</v>
      </c>
      <c r="O150" s="39">
        <f>((185*C154)/(144*B150*O147))^0.3333333333333</f>
        <v>5.155601245905939</v>
      </c>
      <c r="P150" s="40">
        <f>((145*C154)/(144*B150*O147))^0.3333333333333</f>
        <v>4.7534771571406216</v>
      </c>
      <c r="Q150" s="38">
        <f>((76.8*C154)/(144*B150*R147))^0.3333333333333</f>
        <v>3.619223488792743</v>
      </c>
      <c r="R150" s="39">
        <f>((185*C154)/(144*B150*R147))^0.3333333333333</f>
        <v>4.8516065229414371</v>
      </c>
      <c r="S150" s="40">
        <f>((145*C154)/(144*B150*R147))^0.3333333333333</f>
        <v>4.4731932673323183</v>
      </c>
      <c r="T150" s="38">
        <f>((76.8*C154)/(144*B150*U147))^0.3333333333333</f>
        <v>4.845654914218275</v>
      </c>
      <c r="U150" s="39">
        <f>((185*C154)/(144*B150*U147))^0.3333333333333</f>
        <v>6.4956505345809772</v>
      </c>
      <c r="V150" s="40">
        <f>((145*C154)/(144*B150*U147))^0.3333333333333</f>
        <v>5.9890059304757708</v>
      </c>
      <c r="W150" s="38">
        <f>((76.8*C154)/(144*B150*X147))^0.3333333333333</f>
        <v>4.3315480576778196</v>
      </c>
      <c r="X150" s="39">
        <f>((185*C154)/(144*B150*X147))^0.3333333333333</f>
        <v>5.8064849756139107</v>
      </c>
      <c r="Y150" s="40">
        <f>((145*C154)/(144*B150*X147))^0.3333333333333</f>
        <v>5.3535935729666599</v>
      </c>
      <c r="Z150" s="185"/>
      <c r="AG150" s="165"/>
      <c r="AH150" s="165"/>
      <c r="AI150" s="165"/>
      <c r="AJ150" s="165"/>
      <c r="AK150" s="165"/>
      <c r="AL150" s="165"/>
      <c r="AM150" s="165"/>
      <c r="AN150" s="165"/>
      <c r="AO150" s="165"/>
      <c r="AP150" s="165"/>
      <c r="AQ150" s="165"/>
      <c r="AR150" s="165"/>
      <c r="AS150" s="165"/>
      <c r="AT150" s="109"/>
      <c r="AU150" s="109"/>
      <c r="AV150" s="165"/>
      <c r="AW150" s="165"/>
      <c r="AX150" s="165"/>
      <c r="AY150" s="165"/>
    </row>
    <row r="151" spans="1:51" ht="12.75" customHeight="1" thickBot="1">
      <c r="A151" s="107"/>
      <c r="B151" s="187"/>
      <c r="C151" s="26">
        <v>4950</v>
      </c>
      <c r="D151" s="78" t="s">
        <v>22</v>
      </c>
      <c r="E151" s="43">
        <f t="shared" ref="E151:Y151" si="21">FLOOR(MIN(E149:E150),0.0833)</f>
        <v>5.1646000000000001</v>
      </c>
      <c r="F151" s="44">
        <f t="shared" si="21"/>
        <v>6.9972000000000003</v>
      </c>
      <c r="G151" s="45">
        <f t="shared" si="21"/>
        <v>6.4141000000000004</v>
      </c>
      <c r="H151" s="43">
        <f t="shared" si="21"/>
        <v>4.4981999999999998</v>
      </c>
      <c r="I151" s="44">
        <f t="shared" si="21"/>
        <v>6.0808999999999997</v>
      </c>
      <c r="J151" s="45">
        <f t="shared" si="21"/>
        <v>5.5811000000000002</v>
      </c>
      <c r="K151" s="43">
        <f t="shared" si="21"/>
        <v>4.0816999999999997</v>
      </c>
      <c r="L151" s="44">
        <f t="shared" si="21"/>
        <v>5.4977999999999998</v>
      </c>
      <c r="M151" s="45">
        <f t="shared" si="21"/>
        <v>5.0812999999999997</v>
      </c>
      <c r="N151" s="43">
        <f t="shared" si="21"/>
        <v>3.8317999999999999</v>
      </c>
      <c r="O151" s="44">
        <f t="shared" si="21"/>
        <v>5.0812999999999997</v>
      </c>
      <c r="P151" s="45">
        <f t="shared" si="21"/>
        <v>4.7481</v>
      </c>
      <c r="Q151" s="43">
        <f t="shared" si="21"/>
        <v>3.5819000000000001</v>
      </c>
      <c r="R151" s="44">
        <f t="shared" si="21"/>
        <v>4.6647999999999996</v>
      </c>
      <c r="S151" s="45">
        <f t="shared" si="21"/>
        <v>4.4149000000000003</v>
      </c>
      <c r="T151" s="43">
        <f t="shared" si="21"/>
        <v>4.8314000000000004</v>
      </c>
      <c r="U151" s="44">
        <f t="shared" si="21"/>
        <v>6.4141000000000004</v>
      </c>
      <c r="V151" s="45">
        <f t="shared" si="21"/>
        <v>5.9142999999999999</v>
      </c>
      <c r="W151" s="43">
        <f t="shared" si="21"/>
        <v>4.2482999999999995</v>
      </c>
      <c r="X151" s="44">
        <f t="shared" si="21"/>
        <v>5.7477</v>
      </c>
      <c r="Y151" s="45">
        <f t="shared" si="21"/>
        <v>5.3311999999999999</v>
      </c>
      <c r="Z151" s="185"/>
      <c r="AG151" s="23"/>
      <c r="AH151" s="23"/>
      <c r="AI151" s="23"/>
      <c r="AJ151" s="23"/>
      <c r="AK151" s="23"/>
      <c r="AL151" s="23"/>
      <c r="AM151" s="23"/>
      <c r="AN151" s="23"/>
      <c r="AO151" s="23"/>
      <c r="AP151" s="23"/>
      <c r="AQ151" s="23"/>
      <c r="AR151" s="23"/>
      <c r="AS151" s="23"/>
      <c r="AT151" s="109"/>
      <c r="AU151" s="109"/>
      <c r="AV151" s="23"/>
      <c r="AW151" s="23"/>
      <c r="AX151" s="23"/>
      <c r="AY151" s="23"/>
    </row>
    <row r="152" spans="1:51" s="5" customFormat="1" ht="12.75" customHeight="1" thickBot="1">
      <c r="A152" s="107"/>
      <c r="B152" s="187"/>
      <c r="C152" s="188"/>
      <c r="D152" s="78"/>
      <c r="E152" s="185"/>
      <c r="F152" s="185"/>
      <c r="G152" s="185"/>
      <c r="H152" s="185"/>
      <c r="I152" s="185"/>
      <c r="J152" s="185"/>
      <c r="K152" s="185"/>
      <c r="L152" s="185"/>
      <c r="M152" s="185"/>
      <c r="N152" s="185"/>
      <c r="O152" s="185"/>
      <c r="P152" s="185"/>
      <c r="Q152" s="185"/>
      <c r="R152" s="185"/>
      <c r="S152" s="185"/>
      <c r="T152" s="185"/>
      <c r="U152" s="185"/>
      <c r="V152" s="185"/>
      <c r="W152" s="185"/>
      <c r="X152" s="185"/>
      <c r="Y152" s="185"/>
      <c r="Z152" s="185"/>
      <c r="AG152" s="23"/>
      <c r="AH152" s="23"/>
      <c r="AI152" s="23"/>
      <c r="AJ152" s="23"/>
      <c r="AK152" s="23"/>
      <c r="AL152" s="23"/>
      <c r="AM152" s="23"/>
      <c r="AN152" s="23"/>
      <c r="AO152" s="23"/>
      <c r="AP152" s="23"/>
      <c r="AQ152" s="23"/>
      <c r="AR152" s="23"/>
      <c r="AS152" s="23"/>
      <c r="AT152" s="165"/>
      <c r="AU152" s="165"/>
      <c r="AV152" s="23"/>
      <c r="AW152" s="23"/>
      <c r="AX152" s="23"/>
      <c r="AY152" s="23"/>
    </row>
    <row r="153" spans="1:51" s="5" customFormat="1" ht="12.75" customHeight="1">
      <c r="A153" s="107"/>
      <c r="B153" s="187"/>
      <c r="C153" s="189" t="s">
        <v>23</v>
      </c>
      <c r="D153" s="78" t="s">
        <v>24</v>
      </c>
      <c r="E153" s="28"/>
      <c r="F153" s="29">
        <f>F$93</f>
        <v>20</v>
      </c>
      <c r="G153" s="30"/>
      <c r="H153" s="28"/>
      <c r="I153" s="29">
        <f>I$93</f>
        <v>30</v>
      </c>
      <c r="J153" s="30"/>
      <c r="K153" s="28"/>
      <c r="L153" s="29">
        <f>L$93</f>
        <v>40</v>
      </c>
      <c r="M153" s="30"/>
      <c r="N153" s="28"/>
      <c r="O153" s="29">
        <f>O$93</f>
        <v>50</v>
      </c>
      <c r="P153" s="30"/>
      <c r="Q153" s="28"/>
      <c r="R153" s="29">
        <f>R$93</f>
        <v>60</v>
      </c>
      <c r="S153" s="30"/>
      <c r="T153" s="28"/>
      <c r="U153" s="29">
        <f>U$93</f>
        <v>25</v>
      </c>
      <c r="V153" s="30"/>
      <c r="W153" s="28"/>
      <c r="X153" s="29">
        <f>X$93</f>
        <v>35</v>
      </c>
      <c r="Y153" s="30"/>
      <c r="Z153" s="184"/>
      <c r="AG153" s="109"/>
      <c r="AH153" s="109"/>
      <c r="AI153" s="109"/>
      <c r="AJ153" s="109"/>
      <c r="AK153" s="109"/>
      <c r="AL153" s="109"/>
      <c r="AM153" s="109"/>
      <c r="AN153" s="109"/>
      <c r="AO153" s="109"/>
      <c r="AP153" s="109"/>
      <c r="AQ153" s="109"/>
      <c r="AR153" s="109"/>
      <c r="AS153" s="109"/>
      <c r="AT153" s="165"/>
      <c r="AU153" s="165"/>
      <c r="AV153" s="109"/>
      <c r="AW153" s="109"/>
      <c r="AX153" s="109"/>
      <c r="AY153" s="109"/>
    </row>
    <row r="154" spans="1:51" s="6" customFormat="1" ht="12.75" customHeight="1">
      <c r="A154" s="106"/>
      <c r="B154" s="178"/>
      <c r="C154" s="26">
        <v>320000</v>
      </c>
      <c r="D154" s="47"/>
      <c r="E154" s="32" t="s">
        <v>9</v>
      </c>
      <c r="F154" s="33" t="s">
        <v>10</v>
      </c>
      <c r="G154" s="34" t="s">
        <v>11</v>
      </c>
      <c r="H154" s="32" t="s">
        <v>9</v>
      </c>
      <c r="I154" s="33" t="s">
        <v>10</v>
      </c>
      <c r="J154" s="34" t="s">
        <v>11</v>
      </c>
      <c r="K154" s="32" t="s">
        <v>9</v>
      </c>
      <c r="L154" s="33" t="s">
        <v>10</v>
      </c>
      <c r="M154" s="34" t="s">
        <v>11</v>
      </c>
      <c r="N154" s="32" t="s">
        <v>9</v>
      </c>
      <c r="O154" s="33" t="s">
        <v>10</v>
      </c>
      <c r="P154" s="34" t="s">
        <v>11</v>
      </c>
      <c r="Q154" s="32" t="s">
        <v>9</v>
      </c>
      <c r="R154" s="33" t="s">
        <v>10</v>
      </c>
      <c r="S154" s="34" t="s">
        <v>11</v>
      </c>
      <c r="T154" s="32" t="s">
        <v>9</v>
      </c>
      <c r="U154" s="33" t="s">
        <v>10</v>
      </c>
      <c r="V154" s="34" t="s">
        <v>11</v>
      </c>
      <c r="W154" s="32" t="s">
        <v>9</v>
      </c>
      <c r="X154" s="33" t="s">
        <v>10</v>
      </c>
      <c r="Y154" s="34" t="s">
        <v>11</v>
      </c>
      <c r="Z154" s="185"/>
      <c r="AG154" s="109"/>
      <c r="AH154" s="109"/>
      <c r="AI154" s="109"/>
      <c r="AJ154" s="109"/>
      <c r="AK154" s="109"/>
      <c r="AL154" s="109"/>
      <c r="AM154" s="109"/>
      <c r="AN154" s="109"/>
      <c r="AO154" s="109"/>
      <c r="AP154" s="109"/>
      <c r="AQ154" s="109"/>
      <c r="AR154" s="109"/>
      <c r="AS154" s="109"/>
      <c r="AT154" s="165"/>
      <c r="AU154" s="23"/>
      <c r="AV154" s="109"/>
      <c r="AW154" s="109"/>
      <c r="AX154" s="109"/>
      <c r="AY154" s="109"/>
    </row>
    <row r="155" spans="1:51" s="6" customFormat="1" ht="12.75" customHeight="1">
      <c r="A155" s="35" t="s">
        <v>17</v>
      </c>
      <c r="B155" s="36">
        <f>$B$95</f>
        <v>1.88</v>
      </c>
      <c r="C155" s="106"/>
      <c r="D155" s="37" t="s">
        <v>18</v>
      </c>
      <c r="E155" s="38">
        <f>((0.6666666*C151)/(F153*B155))^0.5</f>
        <v>9.3683482359598891</v>
      </c>
      <c r="F155" s="39">
        <f>((0.6666666*C151)/(F153*B155))^0.5</f>
        <v>9.3683482359598891</v>
      </c>
      <c r="G155" s="40">
        <f>((0.8333333333*C151)/(F153*B155))^0.5</f>
        <v>10.474132269745422</v>
      </c>
      <c r="H155" s="38">
        <f>((0.6666666*C151)/(I153*B155))^0.5</f>
        <v>7.6492243036015433</v>
      </c>
      <c r="I155" s="39">
        <f>((0.6666666*C151)/(I153*B155))^0.5</f>
        <v>7.6492243036015433</v>
      </c>
      <c r="J155" s="40">
        <f>((0.8333333333*C151)/(I153*B155))^0.5</f>
        <v>8.5520931864318985</v>
      </c>
      <c r="K155" s="38">
        <f>((0.6666666*C151)/(L153*B155))^0.5</f>
        <v>6.6244225661642684</v>
      </c>
      <c r="L155" s="39">
        <f>((0.6666666*C151)/(L153*B155))^0.5</f>
        <v>6.6244225661642684</v>
      </c>
      <c r="M155" s="40">
        <f>((0.8333333333*C151)/(L153*B155))^0.5</f>
        <v>7.4063299549818318</v>
      </c>
      <c r="N155" s="38">
        <f>((0.6666666*C151)/(O153*B155))^0.5</f>
        <v>5.9250636678507602</v>
      </c>
      <c r="O155" s="39">
        <f>((0.6666666*C151)/(O153*B155))^0.5</f>
        <v>5.9250636678507602</v>
      </c>
      <c r="P155" s="40">
        <f>((0.8333333333*C151)/(O153*B155))^0.5</f>
        <v>6.6244228972529324</v>
      </c>
      <c r="Q155" s="38">
        <f>((0.6666666*C151)/(R153*B155))^0.5</f>
        <v>5.4088183758935982</v>
      </c>
      <c r="R155" s="39">
        <f>((0.6666666*C151)/(R153*B155))^0.5</f>
        <v>5.4088183758935982</v>
      </c>
      <c r="S155" s="40">
        <f>((0.8333333333*C151)/(R153*B155))^0.5</f>
        <v>6.0472430854652641</v>
      </c>
      <c r="T155" s="38">
        <f>((0.6666666*C151)/(U153*B155))^0.5</f>
        <v>8.3793053969986211</v>
      </c>
      <c r="U155" s="39">
        <f>((0.6666666*C151)/(U153*B155))^0.5</f>
        <v>8.3793053969986211</v>
      </c>
      <c r="V155" s="40">
        <f>((0.8333333333*C151)/(U153*B155))^0.5</f>
        <v>9.3683487041899696</v>
      </c>
      <c r="W155" s="38">
        <f>((0.6666666*C151)/(X153*B155))^0.5</f>
        <v>7.0818056079430063</v>
      </c>
      <c r="X155" s="39">
        <f>((0.6666666*C151)/(X153*B155))^0.5</f>
        <v>7.0818056079430063</v>
      </c>
      <c r="Y155" s="40">
        <f>((0.8333333333*C151)/(X153*B155))^0.5</f>
        <v>7.9176997671265381</v>
      </c>
      <c r="Z155" s="185"/>
      <c r="AG155" s="109"/>
      <c r="AH155" s="109"/>
      <c r="AI155" s="109"/>
      <c r="AJ155" s="109"/>
      <c r="AK155" s="109"/>
      <c r="AL155" s="109"/>
      <c r="AM155" s="109"/>
      <c r="AN155" s="109"/>
      <c r="AO155" s="109"/>
      <c r="AP155" s="109"/>
      <c r="AQ155" s="109"/>
      <c r="AR155" s="109"/>
      <c r="AS155" s="109"/>
      <c r="AT155" s="165"/>
      <c r="AU155" s="23"/>
      <c r="AV155" s="109"/>
      <c r="AW155" s="109"/>
      <c r="AX155" s="109"/>
      <c r="AY155" s="109"/>
    </row>
    <row r="156" spans="1:51" s="6" customFormat="1" ht="12.75" customHeight="1">
      <c r="A156" s="35" t="s">
        <v>19</v>
      </c>
      <c r="B156" s="54">
        <f>$B$96</f>
        <v>60</v>
      </c>
      <c r="C156" s="25"/>
      <c r="D156" s="37" t="s">
        <v>21</v>
      </c>
      <c r="E156" s="38">
        <f>((76.8*C154)/(144*B156*F153))^0.3333333333333</f>
        <v>5.2198235215576227</v>
      </c>
      <c r="F156" s="39">
        <f>((185*C154)/(144*B156*F153))^0.3333333333333</f>
        <v>6.9972274230126521</v>
      </c>
      <c r="G156" s="40">
        <f>((145*C154)/(144*B156*F153))^0.3333333333333</f>
        <v>6.4514610677117918</v>
      </c>
      <c r="H156" s="38">
        <f>((76.8*C154)/(144*B156*I153))^0.3333333333333</f>
        <v>4.5599358578038327</v>
      </c>
      <c r="I156" s="39">
        <f>((185*C154)/(144*B156*I153))^0.3333333333333</f>
        <v>6.1126411840610491</v>
      </c>
      <c r="J156" s="40">
        <f>((145*C154)/(144*B156*I153))^0.3333333333333</f>
        <v>5.6358703577598819</v>
      </c>
      <c r="K156" s="38">
        <f>((76.8*C154)/(144*B156*L153))^0.3333333333333</f>
        <v>4.1429766746045562</v>
      </c>
      <c r="L156" s="39">
        <f>((185*C154)/(144*B156*L153))^0.3333333333333</f>
        <v>5.553703086075636</v>
      </c>
      <c r="M156" s="40">
        <f>((145*C154)/(144*B156*L153))^0.3333333333333</f>
        <v>5.1205280428089095</v>
      </c>
      <c r="N156" s="38">
        <f>((76.8*C154)/(144*B156*O153))^0.3333333333333</f>
        <v>3.8459988541525707</v>
      </c>
      <c r="O156" s="39">
        <f>((185*C154)/(144*B156*O153))^0.3333333333333</f>
        <v>5.155601245905939</v>
      </c>
      <c r="P156" s="40">
        <f>((145*C154)/(144*B156*O153))^0.3333333333333</f>
        <v>4.7534771571406216</v>
      </c>
      <c r="Q156" s="38">
        <f>((76.8*C154)/(144*B156*R153))^0.3333333333333</f>
        <v>3.619223488792743</v>
      </c>
      <c r="R156" s="39">
        <f>((185*C154)/(144*B156*R153))^0.3333333333333</f>
        <v>4.8516065229414371</v>
      </c>
      <c r="S156" s="40">
        <f>((145*C154)/(144*B156*R153))^0.3333333333333</f>
        <v>4.4731932673323183</v>
      </c>
      <c r="T156" s="38">
        <f>((76.8*C154)/(144*B156*U153))^0.3333333333333</f>
        <v>4.845654914218275</v>
      </c>
      <c r="U156" s="39">
        <f>((185*C154)/(144*B156*U153))^0.3333333333333</f>
        <v>6.4956505345809772</v>
      </c>
      <c r="V156" s="40">
        <f>((145*C154)/(144*B156*U153))^0.3333333333333</f>
        <v>5.9890059304757708</v>
      </c>
      <c r="W156" s="38">
        <f>((76.8*C154)/(144*B156*X153))^0.3333333333333</f>
        <v>4.3315480576778196</v>
      </c>
      <c r="X156" s="39">
        <f>((185*C154)/(144*B156*X153))^0.3333333333333</f>
        <v>5.8064849756139107</v>
      </c>
      <c r="Y156" s="40">
        <f>((145*C154)/(144*B156*X153))^0.3333333333333</f>
        <v>5.3535935729666599</v>
      </c>
      <c r="Z156" s="185"/>
      <c r="AG156" s="165"/>
      <c r="AH156" s="165"/>
      <c r="AI156" s="165"/>
      <c r="AJ156" s="165"/>
      <c r="AK156" s="165"/>
      <c r="AL156" s="165"/>
      <c r="AM156" s="165"/>
      <c r="AN156" s="165"/>
      <c r="AO156" s="165"/>
      <c r="AP156" s="165"/>
      <c r="AQ156" s="165"/>
      <c r="AR156" s="165"/>
      <c r="AS156" s="165"/>
      <c r="AT156" s="23"/>
      <c r="AU156" s="109"/>
      <c r="AV156" s="165"/>
      <c r="AW156" s="165"/>
      <c r="AX156" s="165"/>
      <c r="AY156" s="165"/>
    </row>
    <row r="157" spans="1:51" s="3" customFormat="1" ht="12.75" customHeight="1">
      <c r="A157" s="35" t="s">
        <v>25</v>
      </c>
      <c r="B157" s="55">
        <f>$B$97</f>
        <v>1.88</v>
      </c>
      <c r="C157" s="190" t="s">
        <v>26</v>
      </c>
      <c r="D157" s="37" t="s">
        <v>27</v>
      </c>
      <c r="E157" s="38">
        <f>(C158*12)/(0.5*F153*C161*B157)</f>
        <v>34.194528875379945</v>
      </c>
      <c r="F157" s="39">
        <f>(C158*12)/(1.25*F153*C161*B157)</f>
        <v>13.677811550151977</v>
      </c>
      <c r="G157" s="40">
        <f>(C158*12)/(1.1*F153*C161*B157)</f>
        <v>15.542967670627245</v>
      </c>
      <c r="H157" s="38">
        <f>(C158*12)/(0.5*I153*C161*B157)</f>
        <v>22.796352583586625</v>
      </c>
      <c r="I157" s="39">
        <f>(C158*12)/(1.25*I153*C161*B157)</f>
        <v>9.1185410334346511</v>
      </c>
      <c r="J157" s="40">
        <f>(C158*12)/(1.1*I153*C161*B157)</f>
        <v>10.36197844708483</v>
      </c>
      <c r="K157" s="38">
        <f>(C158*12)/(0.5*L153*C161*B157)</f>
        <v>17.097264437689972</v>
      </c>
      <c r="L157" s="39">
        <f>(C158*12)/(1.25*L153*C161*B157)</f>
        <v>6.8389057750759887</v>
      </c>
      <c r="M157" s="40">
        <f>(C158*12)/(1.1*L153*C161*B157)</f>
        <v>7.7714838353136226</v>
      </c>
      <c r="N157" s="38">
        <f>(C158*12)/(0.5*O153*C161*B157)</f>
        <v>13.677811550151977</v>
      </c>
      <c r="O157" s="39">
        <f>(C158*12)/(1.25*O153*C161*B157)</f>
        <v>5.4711246200607899</v>
      </c>
      <c r="P157" s="40">
        <f>(C158*12)/(1.1*O153*C161*B157)</f>
        <v>6.2171870682508974</v>
      </c>
      <c r="Q157" s="38">
        <f>(C158*12)/(0.5*R153*C161*B157)</f>
        <v>11.398176291793312</v>
      </c>
      <c r="R157" s="39">
        <f>(C158*12)/(1.25*R153*C161*B157)</f>
        <v>4.5592705167173255</v>
      </c>
      <c r="S157" s="40">
        <f>(C158*12)/(1.1*R153*C161*B157)</f>
        <v>5.1809892235424151</v>
      </c>
      <c r="T157" s="38">
        <f>(C158*12)/(0.5*U153*C161*B157)</f>
        <v>27.355623100303955</v>
      </c>
      <c r="U157" s="39">
        <f>(C158*12)/(1.25*U153*C161*B157)</f>
        <v>10.94224924012158</v>
      </c>
      <c r="V157" s="40">
        <f>(C158*12)/(1.1*U153*C161*B157)</f>
        <v>12.434374136501795</v>
      </c>
      <c r="W157" s="38">
        <f>(C158*12)/(0.5*X153*C161*B157)</f>
        <v>19.539730785931397</v>
      </c>
      <c r="X157" s="39">
        <f>(C158*12)/(1.25*X153*C161*B157)</f>
        <v>7.815892314372558</v>
      </c>
      <c r="Y157" s="40">
        <f>(C158*12)/(1.1*X153*C161*B157)</f>
        <v>8.8816958117869955</v>
      </c>
      <c r="Z157" s="185"/>
      <c r="AG157" s="110"/>
      <c r="AH157" s="110"/>
      <c r="AI157" s="110"/>
      <c r="AJ157" s="110"/>
      <c r="AK157" s="110"/>
      <c r="AL157" s="110"/>
      <c r="AM157" s="110"/>
      <c r="AN157" s="110"/>
      <c r="AO157" s="110"/>
      <c r="AP157" s="110"/>
      <c r="AQ157" s="110"/>
      <c r="AR157" s="110"/>
      <c r="AS157" s="110"/>
      <c r="AT157" s="23"/>
      <c r="AU157" s="109"/>
      <c r="AV157" s="110"/>
      <c r="AW157" s="110"/>
      <c r="AX157" s="110"/>
      <c r="AY157" s="110"/>
    </row>
    <row r="158" spans="1:51" s="7" customFormat="1" ht="12.75" customHeight="1" thickBot="1">
      <c r="A158" s="107"/>
      <c r="B158" s="187"/>
      <c r="C158" s="50">
        <v>450</v>
      </c>
      <c r="D158" s="78" t="s">
        <v>22</v>
      </c>
      <c r="E158" s="51">
        <f>FLOOR(MIN(E155:E157),0.08333)</f>
        <v>5.1664599999999998</v>
      </c>
      <c r="F158" s="44">
        <f>FLOOR(MIN(F155:F157),0.08333)</f>
        <v>6.9163899999999998</v>
      </c>
      <c r="G158" s="52">
        <f>FLOOR(MIN(G155:G157),0.0833)</f>
        <v>6.4141000000000004</v>
      </c>
      <c r="H158" s="51">
        <f>FLOOR(MIN(H155:H157),0.08333)</f>
        <v>4.4998199999999997</v>
      </c>
      <c r="I158" s="44">
        <f>FLOOR(MIN(I155:I157),0.08333)</f>
        <v>6.0830900000000003</v>
      </c>
      <c r="J158" s="52">
        <f>FLOOR(MIN(J155:J157),0.0833)</f>
        <v>5.5811000000000002</v>
      </c>
      <c r="K158" s="51">
        <f>FLOOR(MIN(K155:K157),0.08333)</f>
        <v>4.08317</v>
      </c>
      <c r="L158" s="44">
        <f>FLOOR(MIN(L155:L157),0.08333)</f>
        <v>5.4997800000000003</v>
      </c>
      <c r="M158" s="52">
        <f>FLOOR(MIN(M155:M157),0.0833)</f>
        <v>5.0812999999999997</v>
      </c>
      <c r="N158" s="51">
        <f>FLOOR(MIN(N155:N157),0.08333)</f>
        <v>3.83318</v>
      </c>
      <c r="O158" s="44">
        <f>FLOOR(MIN(O155:O157),0.08333)</f>
        <v>5.0831299999999997</v>
      </c>
      <c r="P158" s="52">
        <f>FLOOR(MIN(P155:P157),0.0833)</f>
        <v>4.7481</v>
      </c>
      <c r="Q158" s="51">
        <f>FLOOR(MIN(Q155:Q157),0.08333)</f>
        <v>3.5831900000000001</v>
      </c>
      <c r="R158" s="44">
        <f>FLOOR(MIN(R155:R157),0.08333)</f>
        <v>4.4998199999999997</v>
      </c>
      <c r="S158" s="52">
        <f>FLOOR(MIN(S155:S157),0.0833)</f>
        <v>4.4149000000000003</v>
      </c>
      <c r="T158" s="51">
        <f>FLOOR(MIN(T155:T157),0.08333)</f>
        <v>4.8331400000000002</v>
      </c>
      <c r="U158" s="44">
        <f>FLOOR(MIN(U155:U157),0.08333)</f>
        <v>6.4164099999999999</v>
      </c>
      <c r="V158" s="52">
        <f>FLOOR(MIN(V155:V157),0.0833)</f>
        <v>5.9142999999999999</v>
      </c>
      <c r="W158" s="51">
        <f>FLOOR(MIN(W155:W157),0.08333)</f>
        <v>4.2498300000000002</v>
      </c>
      <c r="X158" s="44">
        <f>FLOOR(MIN(X155:X157),0.08333)</f>
        <v>5.7497699999999998</v>
      </c>
      <c r="Y158" s="52">
        <f>FLOOR(MIN(Y155:Y157),0.0833)</f>
        <v>5.3311999999999999</v>
      </c>
      <c r="Z158" s="185"/>
      <c r="AG158" s="23"/>
      <c r="AH158" s="23"/>
      <c r="AI158" s="23"/>
      <c r="AJ158" s="23"/>
      <c r="AK158" s="23"/>
      <c r="AL158" s="23"/>
      <c r="AM158" s="23"/>
      <c r="AN158" s="23"/>
      <c r="AO158" s="23"/>
      <c r="AP158" s="23"/>
      <c r="AQ158" s="23"/>
      <c r="AR158" s="23"/>
      <c r="AS158" s="23"/>
      <c r="AT158" s="109"/>
      <c r="AU158" s="109"/>
      <c r="AV158" s="23"/>
      <c r="AW158" s="23"/>
      <c r="AX158" s="23"/>
      <c r="AY158" s="23"/>
    </row>
    <row r="159" spans="1:51" s="7" customFormat="1" ht="12.75" customHeight="1" thickBot="1">
      <c r="A159" s="107"/>
      <c r="B159" s="187"/>
      <c r="C159" s="107"/>
      <c r="D159" s="78"/>
      <c r="E159" s="107"/>
      <c r="F159" s="107"/>
      <c r="G159" s="107"/>
      <c r="H159" s="107"/>
      <c r="I159" s="107"/>
      <c r="J159" s="107"/>
      <c r="K159" s="107"/>
      <c r="L159" s="107"/>
      <c r="M159" s="107"/>
      <c r="N159" s="107"/>
      <c r="O159" s="107"/>
      <c r="P159" s="107"/>
      <c r="Q159" s="107"/>
      <c r="R159" s="107"/>
      <c r="S159" s="107"/>
      <c r="T159" s="107"/>
      <c r="U159" s="107"/>
      <c r="V159" s="107"/>
      <c r="W159" s="107"/>
      <c r="X159" s="107"/>
      <c r="Y159" s="107"/>
      <c r="Z159" s="107"/>
      <c r="AG159" s="23"/>
      <c r="AH159" s="23"/>
      <c r="AI159" s="23"/>
      <c r="AJ159" s="23"/>
      <c r="AK159" s="23"/>
      <c r="AL159" s="23"/>
      <c r="AM159" s="23"/>
      <c r="AN159" s="23"/>
      <c r="AO159" s="23"/>
      <c r="AP159" s="23"/>
      <c r="AQ159" s="23"/>
      <c r="AR159" s="23"/>
      <c r="AS159" s="23"/>
      <c r="AT159" s="320"/>
      <c r="AU159" s="320"/>
      <c r="AV159" s="23"/>
      <c r="AW159" s="23"/>
      <c r="AX159" s="23"/>
      <c r="AY159" s="23"/>
    </row>
    <row r="160" spans="1:51" s="7" customFormat="1" ht="12.75" customHeight="1">
      <c r="A160" s="107"/>
      <c r="B160" s="317" t="s">
        <v>28</v>
      </c>
      <c r="C160" s="317"/>
      <c r="D160" s="78" t="s">
        <v>29</v>
      </c>
      <c r="E160" s="28"/>
      <c r="F160" s="29">
        <f>F$100</f>
        <v>20</v>
      </c>
      <c r="G160" s="30"/>
      <c r="H160" s="28"/>
      <c r="I160" s="29">
        <f>I$100</f>
        <v>30</v>
      </c>
      <c r="J160" s="30"/>
      <c r="K160" s="28"/>
      <c r="L160" s="29">
        <f>L$100</f>
        <v>40</v>
      </c>
      <c r="M160" s="30"/>
      <c r="N160" s="28"/>
      <c r="O160" s="29">
        <f>O$100</f>
        <v>50</v>
      </c>
      <c r="P160" s="30"/>
      <c r="Q160" s="28"/>
      <c r="R160" s="29">
        <f>R$100</f>
        <v>60</v>
      </c>
      <c r="S160" s="30"/>
      <c r="T160" s="28"/>
      <c r="U160" s="29">
        <f>U$100</f>
        <v>25</v>
      </c>
      <c r="V160" s="30"/>
      <c r="W160" s="28"/>
      <c r="X160" s="29">
        <f>X$100</f>
        <v>35</v>
      </c>
      <c r="Y160" s="30"/>
      <c r="Z160" s="184"/>
      <c r="AG160" s="109"/>
      <c r="AH160" s="109"/>
      <c r="AI160" s="109"/>
      <c r="AJ160" s="109"/>
      <c r="AK160" s="109"/>
      <c r="AL160" s="109"/>
      <c r="AM160" s="109"/>
      <c r="AN160" s="109"/>
      <c r="AO160" s="109"/>
      <c r="AP160" s="109"/>
      <c r="AQ160" s="109"/>
      <c r="AR160" s="109"/>
      <c r="AS160" s="109"/>
      <c r="AT160" s="109"/>
      <c r="AU160" s="110"/>
      <c r="AV160" s="109"/>
      <c r="AW160" s="109"/>
      <c r="AX160" s="109"/>
      <c r="AY160" s="109"/>
    </row>
    <row r="161" spans="1:57" s="7" customFormat="1" ht="12.75" customHeight="1">
      <c r="A161" s="106"/>
      <c r="B161" s="178"/>
      <c r="C161" s="53">
        <f>$C$101</f>
        <v>8.4</v>
      </c>
      <c r="D161" s="47"/>
      <c r="E161" s="32" t="s">
        <v>9</v>
      </c>
      <c r="F161" s="33" t="s">
        <v>10</v>
      </c>
      <c r="G161" s="34" t="s">
        <v>11</v>
      </c>
      <c r="H161" s="32" t="s">
        <v>9</v>
      </c>
      <c r="I161" s="33" t="s">
        <v>10</v>
      </c>
      <c r="J161" s="34" t="s">
        <v>11</v>
      </c>
      <c r="K161" s="32" t="s">
        <v>9</v>
      </c>
      <c r="L161" s="33" t="s">
        <v>10</v>
      </c>
      <c r="M161" s="34" t="s">
        <v>11</v>
      </c>
      <c r="N161" s="32" t="s">
        <v>9</v>
      </c>
      <c r="O161" s="33" t="s">
        <v>10</v>
      </c>
      <c r="P161" s="34" t="s">
        <v>11</v>
      </c>
      <c r="Q161" s="32" t="s">
        <v>9</v>
      </c>
      <c r="R161" s="33" t="s">
        <v>10</v>
      </c>
      <c r="S161" s="34" t="s">
        <v>11</v>
      </c>
      <c r="T161" s="32" t="s">
        <v>9</v>
      </c>
      <c r="U161" s="33" t="s">
        <v>10</v>
      </c>
      <c r="V161" s="34" t="s">
        <v>11</v>
      </c>
      <c r="W161" s="32" t="s">
        <v>9</v>
      </c>
      <c r="X161" s="33" t="s">
        <v>10</v>
      </c>
      <c r="Y161" s="34" t="s">
        <v>11</v>
      </c>
      <c r="Z161" s="185"/>
      <c r="AG161" s="109"/>
      <c r="AH161" s="109"/>
      <c r="AI161" s="109"/>
      <c r="AJ161" s="109"/>
      <c r="AK161" s="109"/>
      <c r="AL161" s="109"/>
      <c r="AM161" s="109"/>
      <c r="AN161" s="109"/>
      <c r="AO161" s="109"/>
      <c r="AP161" s="109"/>
      <c r="AQ161" s="109"/>
      <c r="AR161" s="109"/>
      <c r="AS161" s="109"/>
      <c r="AT161" s="165"/>
      <c r="AU161" s="23"/>
      <c r="AV161" s="109"/>
      <c r="AW161" s="109"/>
      <c r="AX161" s="109"/>
      <c r="AY161" s="109"/>
    </row>
    <row r="162" spans="1:57" ht="12.75" customHeight="1">
      <c r="A162" s="35" t="s">
        <v>17</v>
      </c>
      <c r="B162" s="36">
        <f>$B$102</f>
        <v>1.88</v>
      </c>
      <c r="C162" s="191"/>
      <c r="D162" s="37" t="s">
        <v>18</v>
      </c>
      <c r="E162" s="38">
        <f>((0.6666666*C151)/(F160*B162))^0.5</f>
        <v>9.3683482359598891</v>
      </c>
      <c r="F162" s="39">
        <f>((0.6666666*C151)/(F160*B162))^0.5</f>
        <v>9.3683482359598891</v>
      </c>
      <c r="G162" s="40">
        <f>((0.8333333333*C151)/(F160*B162))^0.5</f>
        <v>10.474132269745422</v>
      </c>
      <c r="H162" s="38">
        <f>((0.6666666*C151)/(I160*B162))^0.5</f>
        <v>7.6492243036015433</v>
      </c>
      <c r="I162" s="39">
        <f>((0.6666666*C151)/(I160*B162))^0.5</f>
        <v>7.6492243036015433</v>
      </c>
      <c r="J162" s="40">
        <f>((0.8333333333*C151)/(I160*B162))^0.5</f>
        <v>8.5520931864318985</v>
      </c>
      <c r="K162" s="38">
        <f>((0.6666666*C151)/(L160*B162))^0.5</f>
        <v>6.6244225661642684</v>
      </c>
      <c r="L162" s="39">
        <f>((0.6666666*C151)/(L160*B162))^0.5</f>
        <v>6.6244225661642684</v>
      </c>
      <c r="M162" s="40">
        <f>((0.8333333333*C151)/(L160*B162))^0.5</f>
        <v>7.4063299549818318</v>
      </c>
      <c r="N162" s="38">
        <f>((0.6666666*C151)/(O160*B162))^0.5</f>
        <v>5.9250636678507602</v>
      </c>
      <c r="O162" s="39">
        <f>((0.6666666*C151)/(O160*B162))^0.5</f>
        <v>5.9250636678507602</v>
      </c>
      <c r="P162" s="40">
        <f>((0.8333333333*C151)/(O160*B162))^0.5</f>
        <v>6.6244228972529324</v>
      </c>
      <c r="Q162" s="38">
        <f>((0.6666666*C151)/(R160*B162))^0.5</f>
        <v>5.4088183758935982</v>
      </c>
      <c r="R162" s="39">
        <f>((0.6666666*C151)/(R160*B162))^0.5</f>
        <v>5.4088183758935982</v>
      </c>
      <c r="S162" s="40">
        <f>((0.8333333333*C151)/(R160*B162))^0.5</f>
        <v>6.0472430854652641</v>
      </c>
      <c r="T162" s="38">
        <f>((0.6666666*C151)/(U160*B162))^0.5</f>
        <v>8.3793053969986211</v>
      </c>
      <c r="U162" s="39">
        <f>((0.6666666*C151)/(U160*B162))^0.5</f>
        <v>8.3793053969986211</v>
      </c>
      <c r="V162" s="40">
        <f>((0.8333333333*C151)/(U160*B162))^0.5</f>
        <v>9.3683487041899696</v>
      </c>
      <c r="W162" s="38">
        <f>((0.6666666*C151)/(X160*B162))^0.5</f>
        <v>7.0818056079430063</v>
      </c>
      <c r="X162" s="39">
        <f>((0.6666666*C151)/(X160*B162))^0.5</f>
        <v>7.0818056079430063</v>
      </c>
      <c r="Y162" s="40">
        <f>((0.8333333333*C151)/(X160*B162))^0.5</f>
        <v>7.9176997671265381</v>
      </c>
      <c r="Z162" s="185"/>
      <c r="AG162" s="109"/>
      <c r="AH162" s="109"/>
      <c r="AI162" s="109"/>
      <c r="AJ162" s="109"/>
      <c r="AK162" s="109"/>
      <c r="AL162" s="109"/>
      <c r="AM162" s="109"/>
      <c r="AN162" s="109"/>
      <c r="AO162" s="109"/>
      <c r="AP162" s="109"/>
      <c r="AQ162" s="109"/>
      <c r="AR162" s="109"/>
      <c r="AS162" s="109"/>
      <c r="AT162" s="110"/>
      <c r="AU162" s="23"/>
      <c r="AV162" s="109"/>
      <c r="AW162" s="109"/>
      <c r="AX162" s="109"/>
      <c r="AY162" s="109"/>
    </row>
    <row r="163" spans="1:57" ht="12.75" customHeight="1">
      <c r="A163" s="35" t="s">
        <v>19</v>
      </c>
      <c r="B163" s="54">
        <f>$B$103</f>
        <v>30</v>
      </c>
      <c r="C163" s="191"/>
      <c r="D163" s="37" t="s">
        <v>21</v>
      </c>
      <c r="E163" s="38">
        <f>((76.8*C154)/(144*B163*F160))^0.3333333333333</f>
        <v>6.5765655315466827</v>
      </c>
      <c r="F163" s="39">
        <f>((185*C154)/(144*B163*F160))^0.3333333333333</f>
        <v>8.8159541211550945</v>
      </c>
      <c r="G163" s="40">
        <f>((145*C154)/(144*B163*F160))^0.3333333333333</f>
        <v>8.1283316017871527</v>
      </c>
      <c r="H163" s="38">
        <f>((76.8*C154)/(144*B163*I160))^0.3333333333333</f>
        <v>5.7451591734173526</v>
      </c>
      <c r="I163" s="39">
        <f>((185*C154)/(144*B163*I160))^0.3333333333333</f>
        <v>7.7014452982526596</v>
      </c>
      <c r="J163" s="40">
        <f>((145*C154)/(144*B163*I160))^0.3333333333333</f>
        <v>7.100751698220062</v>
      </c>
      <c r="K163" s="38">
        <f>((76.8*C154)/(144*B163*L160))^0.3333333333333</f>
        <v>5.2198235215576227</v>
      </c>
      <c r="L163" s="39">
        <f>((185*C154)/(144*B163*L160))^0.3333333333333</f>
        <v>6.9972274230126521</v>
      </c>
      <c r="M163" s="40">
        <f>((145*C154)/(144*B163*L160))^0.3333333333333</f>
        <v>6.4514610677117918</v>
      </c>
      <c r="N163" s="38">
        <f>((76.8*C154)/(144*B163*O160))^0.3333333333333</f>
        <v>4.845654914218275</v>
      </c>
      <c r="O163" s="39">
        <f>((185*C154)/(144*B163*O160))^0.3333333333333</f>
        <v>6.4956505345809772</v>
      </c>
      <c r="P163" s="40">
        <f>((145*C154)/(144*B163*O160))^0.3333333333333</f>
        <v>5.9890059304757708</v>
      </c>
      <c r="Q163" s="38">
        <f>((76.8*C154)/(144*B163*R160))^0.3333333333333</f>
        <v>4.5599358578038327</v>
      </c>
      <c r="R163" s="39">
        <f>((185*C154)/(144*B163*R160))^0.3333333333333</f>
        <v>6.1126411840610491</v>
      </c>
      <c r="S163" s="40">
        <f>((145*C154)/(144*B163*R160))^0.3333333333333</f>
        <v>5.6358703577598819</v>
      </c>
      <c r="T163" s="38">
        <f>((76.8*C154)/(144*B163*U160))^0.3333333333333</f>
        <v>6.1051426269499993</v>
      </c>
      <c r="U163" s="39">
        <f>((185*C154)/(144*B163*U160))^0.3333333333333</f>
        <v>8.1840068412792704</v>
      </c>
      <c r="V163" s="40">
        <f>((145*C154)/(144*B163*U160))^0.3333333333333</f>
        <v>7.5456746397514811</v>
      </c>
      <c r="W163" s="38">
        <f>((76.8*C154)/(144*B163*X160))^0.3333333333333</f>
        <v>5.4574085764994118</v>
      </c>
      <c r="X163" s="39">
        <f>((185*C154)/(144*B163*X160))^0.3333333333333</f>
        <v>7.3157126466741156</v>
      </c>
      <c r="Y163" s="40">
        <f>((145*C154)/(144*B163*X160))^0.3333333333333</f>
        <v>6.7451052351624448</v>
      </c>
      <c r="Z163" s="185"/>
      <c r="AG163" s="165"/>
      <c r="AH163" s="165"/>
      <c r="AI163" s="165"/>
      <c r="AJ163" s="165"/>
      <c r="AK163" s="165"/>
      <c r="AL163" s="165"/>
      <c r="AM163" s="165"/>
      <c r="AN163" s="165"/>
      <c r="AO163" s="165"/>
      <c r="AP163" s="165"/>
      <c r="AQ163" s="165"/>
      <c r="AR163" s="165"/>
      <c r="AS163" s="165"/>
      <c r="AT163" s="110"/>
      <c r="AU163" s="23"/>
      <c r="AV163" s="165"/>
      <c r="AW163" s="165"/>
      <c r="AX163" s="165"/>
      <c r="AY163" s="165"/>
    </row>
    <row r="164" spans="1:57" s="3" customFormat="1" ht="12.75" customHeight="1">
      <c r="A164" s="35" t="s">
        <v>25</v>
      </c>
      <c r="B164" s="55">
        <f>$B$104</f>
        <v>1.88</v>
      </c>
      <c r="C164" s="191"/>
      <c r="D164" s="37" t="s">
        <v>27</v>
      </c>
      <c r="E164" s="38">
        <f>(C158*12)/(0.5*F160*C161*B164)</f>
        <v>34.194528875379945</v>
      </c>
      <c r="F164" s="39">
        <f>(C158*12)/(1.25*F160*C161*B164)</f>
        <v>13.677811550151977</v>
      </c>
      <c r="G164" s="40">
        <f>(C158*12)/(1.1*F160*C161*B164)</f>
        <v>15.542967670627245</v>
      </c>
      <c r="H164" s="38">
        <f>(C158*12)/(0.5*I160*C161*B164)</f>
        <v>22.796352583586625</v>
      </c>
      <c r="I164" s="39">
        <f>(C158*12)/(1.25*I160*C161*B164)</f>
        <v>9.1185410334346511</v>
      </c>
      <c r="J164" s="40">
        <f>(C158*12)/(1.1*I160*C161*B164)</f>
        <v>10.36197844708483</v>
      </c>
      <c r="K164" s="38">
        <f>(C158*12)/(0.5*L160*C161*B164)</f>
        <v>17.097264437689972</v>
      </c>
      <c r="L164" s="39">
        <f>(C158*12)/(1.25*L160*C161*B164)</f>
        <v>6.8389057750759887</v>
      </c>
      <c r="M164" s="40">
        <f>(C158*12)/(1.1*L160*C161*B164)</f>
        <v>7.7714838353136226</v>
      </c>
      <c r="N164" s="38">
        <f>(C158*12)/(0.5*O160*C161*B164)</f>
        <v>13.677811550151977</v>
      </c>
      <c r="O164" s="39">
        <f>(C158*12)/(1.25*O160*C161*B164)</f>
        <v>5.4711246200607899</v>
      </c>
      <c r="P164" s="40">
        <f>(C158*12)/(1.1*O160*C161*B164)</f>
        <v>6.2171870682508974</v>
      </c>
      <c r="Q164" s="38">
        <f>(C158*12)/(0.5*R160*C161*B164)</f>
        <v>11.398176291793312</v>
      </c>
      <c r="R164" s="39">
        <f>(C158*12)/(1.25*R160*C161*B164)</f>
        <v>4.5592705167173255</v>
      </c>
      <c r="S164" s="40">
        <f>(C158*12)/(1.1*R160*C161*B164)</f>
        <v>5.1809892235424151</v>
      </c>
      <c r="T164" s="38">
        <f>(C158*12)/(0.5*U160*C161*B164)</f>
        <v>27.355623100303955</v>
      </c>
      <c r="U164" s="39">
        <f>(C158*12)/(1.25*U160*C161*B164)</f>
        <v>10.94224924012158</v>
      </c>
      <c r="V164" s="40">
        <f>(C158*12)/(1.1*U160*C$101*B164)</f>
        <v>12.434374136501795</v>
      </c>
      <c r="W164" s="38">
        <f>(C158*12)/(0.5*X160*C161*B164)</f>
        <v>19.539730785931397</v>
      </c>
      <c r="X164" s="39">
        <f>(C158*12)/(1.25*X160*C161*B164)</f>
        <v>7.815892314372558</v>
      </c>
      <c r="Y164" s="40">
        <f>(C158*12)/(1.1*X160*C161*B164)</f>
        <v>8.8816958117869955</v>
      </c>
      <c r="Z164" s="185"/>
      <c r="AG164" s="180"/>
      <c r="AH164" s="180"/>
      <c r="AI164" s="180"/>
      <c r="AJ164" s="180"/>
      <c r="AK164" s="180"/>
      <c r="AL164" s="180"/>
      <c r="AM164" s="180"/>
      <c r="AN164" s="180"/>
      <c r="AO164" s="180"/>
      <c r="AP164" s="180"/>
      <c r="AQ164" s="180"/>
      <c r="AR164" s="180"/>
      <c r="AS164" s="180"/>
      <c r="AT164" s="110"/>
      <c r="AU164" s="23"/>
      <c r="AV164" s="180"/>
      <c r="AW164" s="180"/>
      <c r="AX164" s="180"/>
      <c r="AY164" s="180"/>
      <c r="BB164" s="5"/>
      <c r="BC164" s="5"/>
      <c r="BD164" s="5"/>
      <c r="BE164" s="5"/>
    </row>
    <row r="165" spans="1:57" s="3" customFormat="1" ht="12.75" customHeight="1" thickBot="1">
      <c r="A165" s="191"/>
      <c r="B165" s="191"/>
      <c r="C165" s="191"/>
      <c r="D165" s="78" t="s">
        <v>22</v>
      </c>
      <c r="E165" s="51">
        <f>FLOOR(MIN(E162:E164),0.08333)</f>
        <v>6.4997400000000001</v>
      </c>
      <c r="F165" s="44">
        <f>FLOOR(MIN(F162:F164),0.08333)</f>
        <v>8.7496500000000008</v>
      </c>
      <c r="G165" s="52">
        <f>FLOOR(MIN(G162:G164),0.0833)</f>
        <v>8.0800999999999998</v>
      </c>
      <c r="H165" s="51">
        <f>FLOOR(MIN(H162:H164),0.08333)</f>
        <v>5.6664399999999997</v>
      </c>
      <c r="I165" s="44">
        <f>FLOOR(MIN(I162:I164),0.08333)</f>
        <v>7.5830299999999999</v>
      </c>
      <c r="J165" s="52">
        <f>FLOOR(MIN(J162:J164),0.0833)</f>
        <v>7.0804999999999998</v>
      </c>
      <c r="K165" s="51">
        <f>FLOOR(MIN(K162:K164),0.08333)</f>
        <v>5.1664599999999998</v>
      </c>
      <c r="L165" s="44">
        <f>FLOOR(MIN(L162:L164),0.08333)</f>
        <v>6.5830700000000002</v>
      </c>
      <c r="M165" s="52">
        <f>FLOOR(MIN(M162:M164),0.0833)</f>
        <v>6.4141000000000004</v>
      </c>
      <c r="N165" s="51">
        <f>FLOOR(MIN(N162:N164),0.08333)</f>
        <v>4.8331400000000002</v>
      </c>
      <c r="O165" s="44">
        <f>FLOOR(MIN(O162:O164),0.08333)</f>
        <v>5.4164500000000002</v>
      </c>
      <c r="P165" s="52">
        <f>FLOOR(MIN(P162:P164),0.0833)</f>
        <v>5.9142999999999999</v>
      </c>
      <c r="Q165" s="51">
        <f>FLOOR(MIN(Q162:Q164),0.08333)</f>
        <v>4.4998199999999997</v>
      </c>
      <c r="R165" s="44">
        <f>FLOOR(MIN(R162:R164),0.08333)</f>
        <v>4.4998199999999997</v>
      </c>
      <c r="S165" s="52">
        <f>FLOOR(MIN(S162:S164),0.0833)</f>
        <v>5.1646000000000001</v>
      </c>
      <c r="T165" s="51">
        <f>FLOOR(MIN(T162:T164),0.08333)</f>
        <v>6.0830900000000003</v>
      </c>
      <c r="U165" s="44">
        <f>FLOOR(MIN(U162:U164),0.08333)</f>
        <v>8.1663399999999999</v>
      </c>
      <c r="V165" s="52">
        <f>FLOOR(MIN(V162:V164),0.0833)</f>
        <v>7.4969999999999999</v>
      </c>
      <c r="W165" s="51">
        <f>FLOOR(MIN(W162:W164),0.08333)</f>
        <v>5.4164500000000002</v>
      </c>
      <c r="X165" s="44">
        <f>FLOOR(MIN(X162:X164),0.08333)</f>
        <v>6.9997199999999999</v>
      </c>
      <c r="Y165" s="52">
        <f>FLOOR(MIN(Y162:Y164),0.0833)</f>
        <v>6.6639999999999997</v>
      </c>
      <c r="Z165" s="185"/>
      <c r="AG165" s="180"/>
      <c r="AH165" s="180"/>
      <c r="AI165" s="180"/>
      <c r="AJ165" s="180"/>
      <c r="AK165" s="180"/>
      <c r="AL165" s="180"/>
      <c r="AM165" s="180"/>
      <c r="AN165" s="180"/>
      <c r="AO165" s="180"/>
      <c r="AP165" s="180"/>
      <c r="AQ165" s="180"/>
      <c r="AR165" s="180"/>
      <c r="AS165" s="180"/>
      <c r="AT165" s="110"/>
      <c r="AU165" s="23"/>
      <c r="AV165" s="180"/>
      <c r="AW165" s="180"/>
      <c r="AX165" s="180"/>
      <c r="AY165" s="180"/>
      <c r="BB165" s="6"/>
      <c r="BC165" s="6"/>
      <c r="BD165" s="6"/>
      <c r="BE165" s="6"/>
    </row>
    <row r="166" spans="1:57" s="24" customFormat="1" ht="12.75" customHeight="1" thickBot="1">
      <c r="A166" s="200"/>
      <c r="B166" s="200"/>
      <c r="C166" s="200"/>
      <c r="D166" s="59"/>
      <c r="E166" s="202"/>
      <c r="F166" s="202"/>
      <c r="G166" s="202"/>
      <c r="H166" s="202"/>
      <c r="I166" s="202"/>
      <c r="J166" s="202"/>
      <c r="K166" s="202"/>
      <c r="L166" s="202"/>
      <c r="M166" s="202"/>
      <c r="N166" s="202"/>
      <c r="O166" s="202"/>
      <c r="P166" s="202"/>
      <c r="Q166" s="202"/>
      <c r="R166" s="202"/>
      <c r="S166" s="202"/>
      <c r="T166" s="202"/>
      <c r="U166" s="202"/>
      <c r="V166" s="202"/>
      <c r="W166" s="202"/>
      <c r="X166" s="202"/>
      <c r="Y166" s="202"/>
      <c r="Z166" s="202"/>
      <c r="AG166" s="196"/>
      <c r="AH166" s="196"/>
      <c r="AI166" s="196"/>
      <c r="AJ166" s="196"/>
      <c r="AK166" s="196"/>
      <c r="AL166" s="196"/>
      <c r="AM166" s="196"/>
      <c r="AN166" s="196"/>
      <c r="AO166" s="196"/>
      <c r="AP166" s="196"/>
      <c r="AQ166" s="196"/>
      <c r="AR166" s="196"/>
      <c r="AS166" s="196"/>
      <c r="AT166" s="199"/>
      <c r="AU166" s="58"/>
      <c r="AV166" s="196"/>
      <c r="AW166" s="196"/>
      <c r="AX166" s="196"/>
      <c r="AY166" s="196"/>
      <c r="BB166" s="203"/>
      <c r="BC166" s="203"/>
      <c r="BD166" s="203"/>
      <c r="BE166" s="203"/>
    </row>
    <row r="167" spans="1:57" s="6" customFormat="1" ht="12.75" customHeight="1">
      <c r="A167" s="318" t="str">
        <f>$A$87</f>
        <v>12 x 1.25R</v>
      </c>
      <c r="B167" s="319"/>
      <c r="C167" s="27" t="s">
        <v>48</v>
      </c>
      <c r="D167" s="78" t="s">
        <v>16</v>
      </c>
      <c r="E167" s="28"/>
      <c r="F167" s="29">
        <f>F$87</f>
        <v>20</v>
      </c>
      <c r="G167" s="30"/>
      <c r="H167" s="28"/>
      <c r="I167" s="29">
        <f>I$87</f>
        <v>30</v>
      </c>
      <c r="J167" s="30"/>
      <c r="K167" s="28"/>
      <c r="L167" s="29">
        <f>L$87</f>
        <v>40</v>
      </c>
      <c r="M167" s="30"/>
      <c r="N167" s="28"/>
      <c r="O167" s="29">
        <f>O$87</f>
        <v>50</v>
      </c>
      <c r="P167" s="30"/>
      <c r="Q167" s="28"/>
      <c r="R167" s="29">
        <f>R$87</f>
        <v>60</v>
      </c>
      <c r="S167" s="30"/>
      <c r="T167" s="28"/>
      <c r="U167" s="29">
        <f>U$87</f>
        <v>25</v>
      </c>
      <c r="V167" s="30"/>
      <c r="W167" s="28"/>
      <c r="X167" s="29">
        <f>X$87</f>
        <v>35</v>
      </c>
      <c r="Y167" s="30"/>
      <c r="Z167" s="184"/>
      <c r="AG167" s="110"/>
      <c r="AH167" s="110"/>
      <c r="AI167" s="110"/>
      <c r="AJ167" s="110"/>
      <c r="AK167" s="110"/>
      <c r="AL167" s="110"/>
      <c r="AM167" s="110"/>
      <c r="AN167" s="110"/>
      <c r="AO167" s="110"/>
      <c r="AP167" s="110"/>
      <c r="AQ167" s="110"/>
      <c r="AR167" s="110"/>
      <c r="AS167" s="110"/>
      <c r="AT167" s="110"/>
      <c r="AU167" s="110"/>
      <c r="AV167" s="110"/>
      <c r="AW167" s="110"/>
      <c r="AX167" s="110"/>
      <c r="AY167" s="110"/>
      <c r="BB167" s="3"/>
      <c r="BC167" s="3"/>
      <c r="BD167" s="3"/>
      <c r="BE167" s="3"/>
    </row>
    <row r="168" spans="1:57" s="6" customFormat="1" ht="12.75" customHeight="1">
      <c r="A168" s="106"/>
      <c r="B168" s="31"/>
      <c r="C168" s="106"/>
      <c r="D168" s="47"/>
      <c r="E168" s="32" t="s">
        <v>9</v>
      </c>
      <c r="F168" s="33" t="s">
        <v>10</v>
      </c>
      <c r="G168" s="34" t="s">
        <v>11</v>
      </c>
      <c r="H168" s="32" t="s">
        <v>9</v>
      </c>
      <c r="I168" s="33" t="s">
        <v>10</v>
      </c>
      <c r="J168" s="34" t="s">
        <v>11</v>
      </c>
      <c r="K168" s="32" t="s">
        <v>9</v>
      </c>
      <c r="L168" s="33" t="s">
        <v>10</v>
      </c>
      <c r="M168" s="34" t="s">
        <v>11</v>
      </c>
      <c r="N168" s="32" t="s">
        <v>9</v>
      </c>
      <c r="O168" s="33" t="s">
        <v>10</v>
      </c>
      <c r="P168" s="34" t="s">
        <v>11</v>
      </c>
      <c r="Q168" s="32" t="s">
        <v>9</v>
      </c>
      <c r="R168" s="33" t="s">
        <v>10</v>
      </c>
      <c r="S168" s="34" t="s">
        <v>11</v>
      </c>
      <c r="T168" s="32" t="s">
        <v>9</v>
      </c>
      <c r="U168" s="33" t="s">
        <v>10</v>
      </c>
      <c r="V168" s="34" t="s">
        <v>11</v>
      </c>
      <c r="W168" s="32" t="s">
        <v>9</v>
      </c>
      <c r="X168" s="33" t="s">
        <v>10</v>
      </c>
      <c r="Y168" s="34" t="s">
        <v>11</v>
      </c>
      <c r="Z168" s="185"/>
      <c r="AG168" s="110"/>
      <c r="AH168" s="110"/>
      <c r="AI168" s="110"/>
      <c r="AJ168" s="110"/>
      <c r="AK168" s="110"/>
      <c r="AL168" s="110"/>
      <c r="AM168" s="110"/>
      <c r="AN168" s="110"/>
      <c r="AO168" s="110"/>
      <c r="AP168" s="110"/>
      <c r="AQ168" s="110"/>
      <c r="AR168" s="110"/>
      <c r="AS168" s="110"/>
      <c r="AT168" s="110"/>
      <c r="AU168" s="110"/>
      <c r="AV168" s="110"/>
      <c r="AW168" s="110"/>
      <c r="AX168" s="110"/>
      <c r="AY168" s="110"/>
      <c r="BB168" s="3"/>
      <c r="BC168" s="3"/>
      <c r="BD168" s="3"/>
      <c r="BE168" s="5"/>
    </row>
    <row r="169" spans="1:57" s="6" customFormat="1" ht="12.75" customHeight="1">
      <c r="A169" s="35" t="s">
        <v>17</v>
      </c>
      <c r="B169" s="36">
        <f>$B$89</f>
        <v>2.5</v>
      </c>
      <c r="C169" s="25"/>
      <c r="D169" s="37" t="s">
        <v>18</v>
      </c>
      <c r="E169" s="38">
        <f>((0.6666666*C171)/(F167*B169))^0.5</f>
        <v>7.5718774158064663</v>
      </c>
      <c r="F169" s="39">
        <f>((0.6666666*C171)/(F167*B169))^0.5</f>
        <v>7.5718774158064663</v>
      </c>
      <c r="G169" s="40">
        <f>((0.8333333333*C171)/(F167*B169))^0.5</f>
        <v>8.4656167326308847</v>
      </c>
      <c r="H169" s="38">
        <f>((0.6666666*C171)/(I167*B169))^0.5</f>
        <v>6.1824120212098448</v>
      </c>
      <c r="I169" s="39">
        <f>((0.6666666*C171)/(I167*B169))^0.5</f>
        <v>6.1824120212098448</v>
      </c>
      <c r="J169" s="40">
        <f>((0.8333333333*C171)/(I167*B169))^0.5</f>
        <v>6.9121471176376641</v>
      </c>
      <c r="K169" s="38">
        <f>((0.6666666*C171)/(L167*B169))^0.5</f>
        <v>5.3541258670300236</v>
      </c>
      <c r="L169" s="39">
        <f>((0.6666666*C171)/(L167*B169))^0.5</f>
        <v>5.3541258670300236</v>
      </c>
      <c r="M169" s="40">
        <f>((0.8333333333*C171)/(L167*B169))^0.5</f>
        <v>5.9860949985696017</v>
      </c>
      <c r="N169" s="38">
        <f>((0.6666666*C171)/(O167*B169))^0.5</f>
        <v>4.7888757595076532</v>
      </c>
      <c r="O169" s="39">
        <f>((0.6666666*C171)/(O167*B169))^0.5</f>
        <v>4.7888757595076532</v>
      </c>
      <c r="P169" s="40">
        <f>((0.8333333333*C171)/(O167*B169))^0.5</f>
        <v>5.3541261346292544</v>
      </c>
      <c r="Q169" s="38">
        <f>((0.6666666*C171)/(R167*B169))^0.5</f>
        <v>4.3716254642867112</v>
      </c>
      <c r="R169" s="39">
        <f>((0.6666666*C171)/(R167*B169))^0.5</f>
        <v>4.3716254642867112</v>
      </c>
      <c r="S169" s="40">
        <f>((0.8333333333*C171)/(R167*B169))^0.5</f>
        <v>4.8876260994406406</v>
      </c>
      <c r="T169" s="38">
        <f>((0.6666666*C171)/(U167*B169))^0.5</f>
        <v>6.7724930476154794</v>
      </c>
      <c r="U169" s="39">
        <f>((0.6666666*C171)/(U167*B169))^0.5</f>
        <v>6.7724930476154794</v>
      </c>
      <c r="V169" s="40">
        <f>((0.8333333333*C171)/(U167*B169))^0.5</f>
        <v>7.5718777942489277</v>
      </c>
      <c r="W169" s="38">
        <f>((0.6666666*C171)/(X167*B169))^0.5</f>
        <v>5.7238013143115207</v>
      </c>
      <c r="X169" s="39">
        <f>((0.6666666*C171)/(X167*B169))^0.5</f>
        <v>5.7238013143115207</v>
      </c>
      <c r="Y169" s="40">
        <f>((0.8333333333*C171)/(X167*B169))^0.5</f>
        <v>6.3994047340938565</v>
      </c>
      <c r="Z169" s="185"/>
      <c r="AG169" s="165"/>
      <c r="AH169" s="165"/>
      <c r="AI169" s="165"/>
      <c r="AJ169" s="165"/>
      <c r="AK169" s="165"/>
      <c r="AL169" s="165"/>
      <c r="AM169" s="165"/>
      <c r="AN169" s="165"/>
      <c r="AO169" s="165"/>
      <c r="AP169" s="165"/>
      <c r="AQ169" s="165"/>
      <c r="AR169" s="165"/>
      <c r="AS169" s="165"/>
      <c r="AT169" s="23"/>
      <c r="AU169" s="23"/>
      <c r="AV169" s="165"/>
      <c r="AW169" s="165"/>
      <c r="AX169" s="165"/>
      <c r="AY169" s="165"/>
      <c r="BB169" s="3"/>
      <c r="BC169" s="3"/>
      <c r="BD169" s="3"/>
      <c r="BE169" s="5"/>
    </row>
    <row r="170" spans="1:57" s="3" customFormat="1" ht="12.75" customHeight="1">
      <c r="A170" s="35" t="s">
        <v>19</v>
      </c>
      <c r="B170" s="50">
        <f>$B$90</f>
        <v>60</v>
      </c>
      <c r="C170" s="42" t="s">
        <v>20</v>
      </c>
      <c r="D170" s="37" t="s">
        <v>21</v>
      </c>
      <c r="E170" s="38">
        <f>((76.8*C174)/(144*B170*F167))^0.3333333333333</f>
        <v>4.7425244059860132</v>
      </c>
      <c r="F170" s="39">
        <f>((185*C174)/(144*B170*F167))^0.3333333333333</f>
        <v>6.3574030215430879</v>
      </c>
      <c r="G170" s="40">
        <f>((145*C174)/(144*B170*F167))^0.3333333333333</f>
        <v>5.8615413799970169</v>
      </c>
      <c r="H170" s="38">
        <f>((76.8*C174)/(144*B170*I167))^0.3333333333333</f>
        <v>4.1429766746045562</v>
      </c>
      <c r="I170" s="39">
        <f>((185*C174)/(144*B170*I167))^0.3333333333333</f>
        <v>5.553703086075636</v>
      </c>
      <c r="J170" s="40">
        <f>((145*C174)/(144*B170*I167))^0.3333333333333</f>
        <v>5.1205280428089095</v>
      </c>
      <c r="K170" s="38">
        <f>((76.8*C174)/(144*B170*L167))^0.3333333333333</f>
        <v>3.7641441155236159</v>
      </c>
      <c r="L170" s="39">
        <f>((185*C174)/(144*B170*L167))^0.3333333333333</f>
        <v>5.0458741220917709</v>
      </c>
      <c r="M170" s="40">
        <f>((145*C174)/(144*B170*L167))^0.3333333333333</f>
        <v>4.6523084763813047</v>
      </c>
      <c r="N170" s="38">
        <f>((76.8*C174)/(144*B170*O167))^0.3333333333333</f>
        <v>3.4943218589447578</v>
      </c>
      <c r="O170" s="39">
        <f>((185*C174)/(144*B170*O167))^0.3333333333333</f>
        <v>4.6841745961834036</v>
      </c>
      <c r="P170" s="40">
        <f>((145*C174)/(144*B170*O167))^0.3333333333333</f>
        <v>4.3188206148987422</v>
      </c>
      <c r="Q170" s="38">
        <f>((76.8*C174)/(144*B170*R167))^0.3333333333333</f>
        <v>3.2882827657735691</v>
      </c>
      <c r="R170" s="39">
        <f>((185*C174)/(144*B170*R167))^0.3333333333333</f>
        <v>4.4079770605778519</v>
      </c>
      <c r="S170" s="40">
        <f>((145*C174)/(144*B170*R167))^0.3333333333333</f>
        <v>4.0641658008938579</v>
      </c>
      <c r="T170" s="38">
        <f>((76.8*C174)/(144*B170*U167))^0.3333333333333</f>
        <v>4.4025696651921828</v>
      </c>
      <c r="U170" s="39">
        <f>((185*C174)/(144*B170*U167))^0.3333333333333</f>
        <v>5.9016901751141519</v>
      </c>
      <c r="V170" s="40">
        <f>((145*C174)/(144*B170*U167))^0.3333333333333</f>
        <v>5.4413730034307184</v>
      </c>
      <c r="W170" s="38">
        <f>((76.8*C174)/(144*B170*X167))^0.3333333333333</f>
        <v>3.9354725872242495</v>
      </c>
      <c r="X170" s="39">
        <f>((185*C174)/(144*B170*X167))^0.3333333333333</f>
        <v>5.2755417105792803</v>
      </c>
      <c r="Y170" s="40">
        <f>((145*C174)/(144*B170*X167))^0.3333333333333</f>
        <v>4.8640625635458026</v>
      </c>
      <c r="Z170" s="185"/>
      <c r="AG170" s="165"/>
      <c r="AH170" s="165"/>
      <c r="AI170" s="165"/>
      <c r="AJ170" s="165"/>
      <c r="AK170" s="165"/>
      <c r="AL170" s="165"/>
      <c r="AM170" s="165"/>
      <c r="AN170" s="165"/>
      <c r="AO170" s="165"/>
      <c r="AP170" s="165"/>
      <c r="AQ170" s="165"/>
      <c r="AR170" s="165"/>
      <c r="AS170" s="165"/>
      <c r="AT170" s="109"/>
      <c r="AU170" s="109"/>
      <c r="AV170" s="165"/>
      <c r="AW170" s="165"/>
      <c r="AX170" s="165"/>
      <c r="AY170" s="165"/>
      <c r="BB170" s="5"/>
      <c r="BC170" s="5"/>
      <c r="BD170" s="5"/>
      <c r="BE170" s="6"/>
    </row>
    <row r="171" spans="1:57" ht="12.75" customHeight="1" thickBot="1">
      <c r="A171" s="107"/>
      <c r="B171" s="187"/>
      <c r="C171" s="26">
        <v>4300</v>
      </c>
      <c r="D171" s="78" t="s">
        <v>22</v>
      </c>
      <c r="E171" s="43">
        <f t="shared" ref="E171:Y171" si="22">FLOOR(MIN(E169:E170),0.0833)</f>
        <v>4.6647999999999996</v>
      </c>
      <c r="F171" s="44">
        <f t="shared" si="22"/>
        <v>6.3308</v>
      </c>
      <c r="G171" s="45">
        <f t="shared" si="22"/>
        <v>5.8309999999999995</v>
      </c>
      <c r="H171" s="43">
        <f t="shared" si="22"/>
        <v>4.0816999999999997</v>
      </c>
      <c r="I171" s="44">
        <f t="shared" si="22"/>
        <v>5.4977999999999998</v>
      </c>
      <c r="J171" s="45">
        <f t="shared" si="22"/>
        <v>5.0812999999999997</v>
      </c>
      <c r="K171" s="43">
        <f t="shared" si="22"/>
        <v>3.7484999999999999</v>
      </c>
      <c r="L171" s="44">
        <f t="shared" si="22"/>
        <v>4.9980000000000002</v>
      </c>
      <c r="M171" s="45">
        <f t="shared" si="22"/>
        <v>4.5815000000000001</v>
      </c>
      <c r="N171" s="43">
        <f t="shared" si="22"/>
        <v>3.4152999999999998</v>
      </c>
      <c r="O171" s="44">
        <f t="shared" si="22"/>
        <v>4.6647999999999996</v>
      </c>
      <c r="P171" s="45">
        <f t="shared" si="22"/>
        <v>4.2482999999999995</v>
      </c>
      <c r="Q171" s="43">
        <f t="shared" si="22"/>
        <v>3.2486999999999999</v>
      </c>
      <c r="R171" s="44">
        <f t="shared" si="22"/>
        <v>4.3315999999999999</v>
      </c>
      <c r="S171" s="45">
        <f t="shared" si="22"/>
        <v>3.9984000000000002</v>
      </c>
      <c r="T171" s="43">
        <f t="shared" si="22"/>
        <v>4.3315999999999999</v>
      </c>
      <c r="U171" s="44">
        <f t="shared" si="22"/>
        <v>5.8309999999999995</v>
      </c>
      <c r="V171" s="45">
        <f t="shared" si="22"/>
        <v>5.4145000000000003</v>
      </c>
      <c r="W171" s="43">
        <f t="shared" si="22"/>
        <v>3.9150999999999998</v>
      </c>
      <c r="X171" s="44">
        <f t="shared" si="22"/>
        <v>5.2478999999999996</v>
      </c>
      <c r="Y171" s="45">
        <f t="shared" si="22"/>
        <v>4.8314000000000004</v>
      </c>
      <c r="Z171" s="185"/>
      <c r="AG171" s="23"/>
      <c r="AH171" s="23"/>
      <c r="AI171" s="23"/>
      <c r="AJ171" s="23"/>
      <c r="AK171" s="23"/>
      <c r="AL171" s="23"/>
      <c r="AM171" s="23"/>
      <c r="AN171" s="23"/>
      <c r="AO171" s="23"/>
      <c r="AP171" s="23"/>
      <c r="AQ171" s="23"/>
      <c r="AR171" s="23"/>
      <c r="AS171" s="23"/>
      <c r="AT171" s="109"/>
      <c r="AU171" s="109"/>
      <c r="AV171" s="23"/>
      <c r="AW171" s="23"/>
      <c r="AX171" s="23"/>
      <c r="AY171" s="23"/>
      <c r="BB171" s="5"/>
      <c r="BC171" s="5"/>
      <c r="BD171" s="5"/>
      <c r="BE171" s="6"/>
    </row>
    <row r="172" spans="1:57" s="5" customFormat="1" ht="12.75" customHeight="1" thickBot="1">
      <c r="A172" s="107"/>
      <c r="B172" s="187"/>
      <c r="C172" s="188"/>
      <c r="D172" s="78"/>
      <c r="E172" s="185"/>
      <c r="F172" s="185"/>
      <c r="G172" s="185"/>
      <c r="H172" s="185"/>
      <c r="I172" s="185"/>
      <c r="J172" s="185"/>
      <c r="K172" s="185"/>
      <c r="L172" s="185"/>
      <c r="M172" s="185"/>
      <c r="N172" s="185"/>
      <c r="O172" s="185"/>
      <c r="P172" s="185"/>
      <c r="Q172" s="185"/>
      <c r="R172" s="185"/>
      <c r="S172" s="185"/>
      <c r="T172" s="185"/>
      <c r="U172" s="185"/>
      <c r="V172" s="185"/>
      <c r="W172" s="185"/>
      <c r="X172" s="185"/>
      <c r="Y172" s="185"/>
      <c r="Z172" s="185"/>
      <c r="AG172" s="23"/>
      <c r="AH172" s="23"/>
      <c r="AI172" s="23"/>
      <c r="AJ172" s="23"/>
      <c r="AK172" s="23"/>
      <c r="AL172" s="23"/>
      <c r="AM172" s="23"/>
      <c r="AN172" s="23"/>
      <c r="AO172" s="23"/>
      <c r="AP172" s="23"/>
      <c r="AQ172" s="23"/>
      <c r="AR172" s="23"/>
      <c r="AS172" s="23"/>
      <c r="AT172" s="165"/>
      <c r="AU172" s="165"/>
      <c r="AV172" s="23"/>
      <c r="AW172" s="23"/>
      <c r="AX172" s="23"/>
      <c r="AY172" s="23"/>
      <c r="BB172" s="6"/>
      <c r="BC172" s="6"/>
      <c r="BD172" s="6"/>
      <c r="BE172" s="6"/>
    </row>
    <row r="173" spans="1:57" s="5" customFormat="1" ht="12.75" customHeight="1">
      <c r="A173" s="107"/>
      <c r="B173" s="187"/>
      <c r="C173" s="189" t="s">
        <v>23</v>
      </c>
      <c r="D173" s="78" t="s">
        <v>24</v>
      </c>
      <c r="E173" s="28"/>
      <c r="F173" s="29">
        <f>F$93</f>
        <v>20</v>
      </c>
      <c r="G173" s="30"/>
      <c r="H173" s="28"/>
      <c r="I173" s="29">
        <f>I$93</f>
        <v>30</v>
      </c>
      <c r="J173" s="30"/>
      <c r="K173" s="28"/>
      <c r="L173" s="29">
        <f>L$93</f>
        <v>40</v>
      </c>
      <c r="M173" s="30"/>
      <c r="N173" s="28"/>
      <c r="O173" s="29">
        <f>O$93</f>
        <v>50</v>
      </c>
      <c r="P173" s="30"/>
      <c r="Q173" s="28"/>
      <c r="R173" s="29">
        <f>R$93</f>
        <v>60</v>
      </c>
      <c r="S173" s="30"/>
      <c r="T173" s="28"/>
      <c r="U173" s="29">
        <f>U$93</f>
        <v>25</v>
      </c>
      <c r="V173" s="30"/>
      <c r="W173" s="28"/>
      <c r="X173" s="29">
        <f>X$93</f>
        <v>35</v>
      </c>
      <c r="Y173" s="30"/>
      <c r="Z173" s="184"/>
      <c r="AG173" s="109"/>
      <c r="AH173" s="109"/>
      <c r="AI173" s="109"/>
      <c r="AJ173" s="109"/>
      <c r="AK173" s="109"/>
      <c r="AL173" s="109"/>
      <c r="AM173" s="109"/>
      <c r="AN173" s="109"/>
      <c r="AO173" s="109"/>
      <c r="AP173" s="109"/>
      <c r="AQ173" s="109"/>
      <c r="AR173" s="109"/>
      <c r="AS173" s="109"/>
      <c r="AT173" s="165"/>
      <c r="AU173" s="165"/>
      <c r="AV173" s="109"/>
      <c r="AW173" s="109"/>
      <c r="AX173" s="109"/>
      <c r="AY173" s="109"/>
      <c r="BB173" s="250"/>
      <c r="BC173" s="250"/>
      <c r="BD173" s="250"/>
      <c r="BE173" s="250"/>
    </row>
    <row r="174" spans="1:57" s="6" customFormat="1" ht="12.75" customHeight="1">
      <c r="A174" s="106"/>
      <c r="B174" s="178"/>
      <c r="C174" s="26">
        <v>240000</v>
      </c>
      <c r="D174" s="47"/>
      <c r="E174" s="32" t="s">
        <v>9</v>
      </c>
      <c r="F174" s="33" t="s">
        <v>10</v>
      </c>
      <c r="G174" s="34" t="s">
        <v>11</v>
      </c>
      <c r="H174" s="32" t="s">
        <v>9</v>
      </c>
      <c r="I174" s="33" t="s">
        <v>10</v>
      </c>
      <c r="J174" s="34" t="s">
        <v>11</v>
      </c>
      <c r="K174" s="32" t="s">
        <v>9</v>
      </c>
      <c r="L174" s="33" t="s">
        <v>10</v>
      </c>
      <c r="M174" s="34" t="s">
        <v>11</v>
      </c>
      <c r="N174" s="32" t="s">
        <v>9</v>
      </c>
      <c r="O174" s="33" t="s">
        <v>10</v>
      </c>
      <c r="P174" s="34" t="s">
        <v>11</v>
      </c>
      <c r="Q174" s="32" t="s">
        <v>9</v>
      </c>
      <c r="R174" s="33" t="s">
        <v>10</v>
      </c>
      <c r="S174" s="34" t="s">
        <v>11</v>
      </c>
      <c r="T174" s="32" t="s">
        <v>9</v>
      </c>
      <c r="U174" s="33" t="s">
        <v>10</v>
      </c>
      <c r="V174" s="34" t="s">
        <v>11</v>
      </c>
      <c r="W174" s="32" t="s">
        <v>9</v>
      </c>
      <c r="X174" s="33" t="s">
        <v>10</v>
      </c>
      <c r="Y174" s="34" t="s">
        <v>11</v>
      </c>
      <c r="Z174" s="185"/>
      <c r="AG174" s="109"/>
      <c r="AH174" s="109"/>
      <c r="AI174" s="109"/>
      <c r="AJ174" s="109"/>
      <c r="AK174" s="109"/>
      <c r="AL174" s="109"/>
      <c r="AM174" s="109"/>
      <c r="AN174" s="109"/>
      <c r="AO174" s="109"/>
      <c r="AP174" s="109"/>
      <c r="AQ174" s="109"/>
      <c r="AR174" s="109"/>
      <c r="AS174" s="109"/>
      <c r="AT174" s="165"/>
      <c r="AU174" s="23"/>
      <c r="AV174" s="109"/>
      <c r="AW174" s="109"/>
      <c r="AX174" s="109"/>
      <c r="AY174" s="109"/>
      <c r="BE174" s="2"/>
    </row>
    <row r="175" spans="1:57" s="6" customFormat="1" ht="12.75" customHeight="1">
      <c r="A175" s="35" t="s">
        <v>17</v>
      </c>
      <c r="B175" s="36">
        <f>$B$95</f>
        <v>1.88</v>
      </c>
      <c r="C175" s="106"/>
      <c r="D175" s="37" t="s">
        <v>18</v>
      </c>
      <c r="E175" s="38">
        <f>((0.6666666*C171)/(F173*B175))^0.5</f>
        <v>8.7316165243132158</v>
      </c>
      <c r="F175" s="39">
        <f>((0.6666666*C171)/(F173*B175))^0.5</f>
        <v>8.7316165243132158</v>
      </c>
      <c r="G175" s="40">
        <f>((0.8333333333*C171)/(F173*B175))^0.5</f>
        <v>9.7622445388293908</v>
      </c>
      <c r="H175" s="38">
        <f>((0.6666666*C171)/(I173*B175))^0.5</f>
        <v>7.1293350380737746</v>
      </c>
      <c r="I175" s="39">
        <f>((0.6666666*C171)/(I173*B175))^0.5</f>
        <v>7.1293350380737746</v>
      </c>
      <c r="J175" s="40">
        <f>((0.8333333333*C171)/(I173*B175))^0.5</f>
        <v>7.9708392881345631</v>
      </c>
      <c r="K175" s="38">
        <f>((0.6666666*C171)/(L173*B175))^0.5</f>
        <v>6.1741852550623877</v>
      </c>
      <c r="L175" s="39">
        <f>((0.6666666*C171)/(L173*B175))^0.5</f>
        <v>6.1741852550623877</v>
      </c>
      <c r="M175" s="40">
        <f>((0.8333333333*C171)/(L173*B175))^0.5</f>
        <v>6.9029493130076034</v>
      </c>
      <c r="N175" s="38">
        <f>((0.6666666*C171)/(O173*B175))^0.5</f>
        <v>5.5223591743985496</v>
      </c>
      <c r="O175" s="39">
        <f>((0.6666666*C171)/(O173*B175))^0.5</f>
        <v>5.5223591743985496</v>
      </c>
      <c r="P175" s="40">
        <f>((0.8333333333*C171)/(O173*B175))^0.5</f>
        <v>6.174185563648189</v>
      </c>
      <c r="Q175" s="38">
        <f>((0.6666666*C171)/(R173*B175))^0.5</f>
        <v>5.0412011507728192</v>
      </c>
      <c r="R175" s="39">
        <f>((0.6666666*C171)/(R173*B175))^0.5</f>
        <v>5.0412011507728192</v>
      </c>
      <c r="S175" s="40">
        <f>((0.8333333333*C171)/(R173*B175))^0.5</f>
        <v>5.6362345123881026</v>
      </c>
      <c r="T175" s="38">
        <f>((0.6666666*C171)/(U173*B175))^0.5</f>
        <v>7.8097952407299172</v>
      </c>
      <c r="U175" s="39">
        <f>((0.6666666*C171)/(U173*B175))^0.5</f>
        <v>7.8097952407299172</v>
      </c>
      <c r="V175" s="40">
        <f>((0.8333333333*C171)/(U173*B175))^0.5</f>
        <v>8.7316169607194407</v>
      </c>
      <c r="W175" s="38">
        <f>((0.6666666*C171)/(X173*B175))^0.5</f>
        <v>6.6004816762614089</v>
      </c>
      <c r="X175" s="39">
        <f>((0.6666666*C171)/(X173*B175))^0.5</f>
        <v>6.6004816762614089</v>
      </c>
      <c r="Y175" s="40">
        <f>((0.8333333333*C171)/(X173*B175))^0.5</f>
        <v>7.3795632250117142</v>
      </c>
      <c r="Z175" s="185"/>
      <c r="AG175" s="109"/>
      <c r="AH175" s="109"/>
      <c r="AI175" s="109"/>
      <c r="AJ175" s="109"/>
      <c r="AK175" s="109"/>
      <c r="AL175" s="109"/>
      <c r="AM175" s="109"/>
      <c r="AN175" s="109"/>
      <c r="AO175" s="109"/>
      <c r="AP175" s="109"/>
      <c r="AQ175" s="109"/>
      <c r="AR175" s="109"/>
      <c r="AS175" s="109"/>
      <c r="AT175" s="165"/>
      <c r="AU175" s="23"/>
      <c r="AV175" s="109"/>
      <c r="AW175" s="109"/>
      <c r="AX175" s="109"/>
      <c r="AY175" s="109"/>
      <c r="BB175" s="3"/>
      <c r="BC175" s="3"/>
      <c r="BD175" s="3"/>
      <c r="BE175" s="5"/>
    </row>
    <row r="176" spans="1:57" s="6" customFormat="1" ht="12.75" customHeight="1">
      <c r="A176" s="35" t="s">
        <v>19</v>
      </c>
      <c r="B176" s="54">
        <f>$B$96</f>
        <v>60</v>
      </c>
      <c r="C176" s="25"/>
      <c r="D176" s="37" t="s">
        <v>21</v>
      </c>
      <c r="E176" s="38">
        <f>((76.8*C174)/(144*B176*F173))^0.3333333333333</f>
        <v>4.7425244059860132</v>
      </c>
      <c r="F176" s="39">
        <f>((185*C174)/(144*B176*F173))^0.3333333333333</f>
        <v>6.3574030215430879</v>
      </c>
      <c r="G176" s="40">
        <f>((145*C174)/(144*B176*F173))^0.3333333333333</f>
        <v>5.8615413799970169</v>
      </c>
      <c r="H176" s="38">
        <f>((76.8*C174)/(144*B176*I173))^0.3333333333333</f>
        <v>4.1429766746045562</v>
      </c>
      <c r="I176" s="39">
        <f>((185*C174)/(144*B176*I173))^0.3333333333333</f>
        <v>5.553703086075636</v>
      </c>
      <c r="J176" s="40">
        <f>((145*C174)/(144*B176*I173))^0.3333333333333</f>
        <v>5.1205280428089095</v>
      </c>
      <c r="K176" s="38">
        <f>((76.8*C174)/(144*B176*L173))^0.3333333333333</f>
        <v>3.7641441155236159</v>
      </c>
      <c r="L176" s="39">
        <f>((185*C174)/(144*B176*L173))^0.3333333333333</f>
        <v>5.0458741220917709</v>
      </c>
      <c r="M176" s="40">
        <f>((145*C174)/(144*B176*L173))^0.3333333333333</f>
        <v>4.6523084763813047</v>
      </c>
      <c r="N176" s="38">
        <f>((76.8*C174)/(144*B176*O173))^0.3333333333333</f>
        <v>3.4943218589447578</v>
      </c>
      <c r="O176" s="39">
        <f>((185*C174)/(144*B176*O173))^0.3333333333333</f>
        <v>4.6841745961834036</v>
      </c>
      <c r="P176" s="40">
        <f>((145*C174)/(144*B176*O173))^0.3333333333333</f>
        <v>4.3188206148987422</v>
      </c>
      <c r="Q176" s="38">
        <f>((76.8*C174)/(144*B176*R173))^0.3333333333333</f>
        <v>3.2882827657735691</v>
      </c>
      <c r="R176" s="39">
        <f>((185*C174)/(144*B176*R173))^0.3333333333333</f>
        <v>4.4079770605778519</v>
      </c>
      <c r="S176" s="40">
        <f>((145*C174)/(144*B176*R173))^0.3333333333333</f>
        <v>4.0641658008938579</v>
      </c>
      <c r="T176" s="38">
        <f>((76.8*C174)/(144*B176*U173))^0.3333333333333</f>
        <v>4.4025696651921828</v>
      </c>
      <c r="U176" s="39">
        <f>((185*C174)/(144*B176*U173))^0.3333333333333</f>
        <v>5.9016901751141519</v>
      </c>
      <c r="V176" s="40">
        <f>((145*C174)/(144*B176*U173))^0.3333333333333</f>
        <v>5.4413730034307184</v>
      </c>
      <c r="W176" s="38">
        <f>((76.8*C174)/(144*B176*X173))^0.3333333333333</f>
        <v>3.9354725872242495</v>
      </c>
      <c r="X176" s="39">
        <f>((185*C174)/(144*B176*X173))^0.3333333333333</f>
        <v>5.2755417105792803</v>
      </c>
      <c r="Y176" s="40">
        <f>((145*C174)/(144*B176*X173))^0.3333333333333</f>
        <v>4.8640625635458026</v>
      </c>
      <c r="Z176" s="185"/>
      <c r="AG176" s="165"/>
      <c r="AH176" s="165"/>
      <c r="AI176" s="165"/>
      <c r="AJ176" s="165"/>
      <c r="AK176" s="165"/>
      <c r="AL176" s="165"/>
      <c r="AM176" s="165"/>
      <c r="AN176" s="165"/>
      <c r="AO176" s="165"/>
      <c r="AP176" s="165"/>
      <c r="AQ176" s="165"/>
      <c r="AR176" s="165"/>
      <c r="AS176" s="165"/>
      <c r="AT176" s="23"/>
      <c r="AU176" s="109"/>
      <c r="AV176" s="165"/>
      <c r="AW176" s="165"/>
      <c r="AX176" s="165"/>
      <c r="AY176" s="165"/>
      <c r="BB176" s="2"/>
      <c r="BC176" s="2"/>
      <c r="BD176" s="2"/>
      <c r="BE176" s="5"/>
    </row>
    <row r="177" spans="1:57" s="3" customFormat="1" ht="12.75" customHeight="1">
      <c r="A177" s="35" t="s">
        <v>25</v>
      </c>
      <c r="B177" s="55">
        <f>$B$97</f>
        <v>1.88</v>
      </c>
      <c r="C177" s="190" t="s">
        <v>26</v>
      </c>
      <c r="D177" s="37" t="s">
        <v>27</v>
      </c>
      <c r="E177" s="38">
        <f>(C178*12)/(0.5*F173*C181*B177)</f>
        <v>32.674772036474167</v>
      </c>
      <c r="F177" s="39">
        <f>(C178*12)/(1.25*F173*C181*B177)</f>
        <v>13.069908814589667</v>
      </c>
      <c r="G177" s="40">
        <f>(C178*12)/(1.1*F173*C181*B177)</f>
        <v>14.852169107488256</v>
      </c>
      <c r="H177" s="38">
        <f>(C178*12)/(0.5*I173*C181*B177)</f>
        <v>21.783181357649443</v>
      </c>
      <c r="I177" s="39">
        <f>(C178*12)/(1.25*I173*C181*B177)</f>
        <v>8.7132725430597784</v>
      </c>
      <c r="J177" s="40">
        <f>(C178*12)/(1.1*I173*C181*B177)</f>
        <v>9.9014460716588388</v>
      </c>
      <c r="K177" s="38">
        <f>(C178*12)/(0.5*L173*C181*B177)</f>
        <v>16.337386018237083</v>
      </c>
      <c r="L177" s="39">
        <f>(C178*12)/(1.25*L173*C181*B177)</f>
        <v>6.5349544072948333</v>
      </c>
      <c r="M177" s="40">
        <f>(C178*12)/(1.1*L173*C181*B177)</f>
        <v>7.4260845537441282</v>
      </c>
      <c r="N177" s="38">
        <f>(C178*12)/(0.5*O173*C181*B177)</f>
        <v>13.069908814589667</v>
      </c>
      <c r="O177" s="39">
        <f>(C178*12)/(1.25*O173*C181*B177)</f>
        <v>5.2279635258358663</v>
      </c>
      <c r="P177" s="40">
        <f>(C178*12)/(1.1*O173*C181*B177)</f>
        <v>5.9408676429953022</v>
      </c>
      <c r="Q177" s="38">
        <f>(C178*12)/(0.5*R173*C181*B177)</f>
        <v>10.891590678824722</v>
      </c>
      <c r="R177" s="39">
        <f>(C178*12)/(1.25*R173*C181*B177)</f>
        <v>4.3566362715298892</v>
      </c>
      <c r="S177" s="40">
        <f>(C178*12)/(1.1*R173*C181*B177)</f>
        <v>4.9507230358294194</v>
      </c>
      <c r="T177" s="38">
        <f>(C178*12)/(0.5*U173*C181*B177)</f>
        <v>26.139817629179333</v>
      </c>
      <c r="U177" s="39">
        <f>(C178*12)/(1.25*U173*C181*B177)</f>
        <v>10.455927051671733</v>
      </c>
      <c r="V177" s="40">
        <f>(C178*12)/(1.1*U173*C181*B177)</f>
        <v>11.881735285990604</v>
      </c>
      <c r="W177" s="38">
        <f>(C178*12)/(0.5*X173*C181*B177)</f>
        <v>18.671298306556668</v>
      </c>
      <c r="X177" s="39">
        <f>(C178*12)/(1.25*X173*C181*B177)</f>
        <v>7.468519322622666</v>
      </c>
      <c r="Y177" s="40">
        <f>(C178*12)/(1.1*X173*C181*B177)</f>
        <v>8.4869537757075744</v>
      </c>
      <c r="Z177" s="185"/>
      <c r="AG177" s="110"/>
      <c r="AH177" s="110"/>
      <c r="AI177" s="110"/>
      <c r="AJ177" s="110"/>
      <c r="AK177" s="110"/>
      <c r="AL177" s="110"/>
      <c r="AM177" s="110"/>
      <c r="AN177" s="110"/>
      <c r="AO177" s="110"/>
      <c r="AP177" s="110"/>
      <c r="AQ177" s="110"/>
      <c r="AR177" s="110"/>
      <c r="AS177" s="110"/>
      <c r="AT177" s="23"/>
      <c r="AU177" s="109"/>
      <c r="AV177" s="110"/>
      <c r="AW177" s="110"/>
      <c r="AX177" s="110"/>
      <c r="AY177" s="110"/>
      <c r="BB177" s="2"/>
      <c r="BC177" s="2"/>
      <c r="BD177" s="2"/>
      <c r="BE177" s="5"/>
    </row>
    <row r="178" spans="1:57" s="7" customFormat="1" ht="12.75" customHeight="1" thickBot="1">
      <c r="A178" s="107"/>
      <c r="B178" s="187"/>
      <c r="C178" s="50">
        <v>430</v>
      </c>
      <c r="D178" s="78" t="s">
        <v>22</v>
      </c>
      <c r="E178" s="51">
        <f>FLOOR(MIN(E175:E177),0.08333)</f>
        <v>4.66648</v>
      </c>
      <c r="F178" s="44">
        <f>FLOOR(MIN(F175:F177),0.08333)</f>
        <v>6.3330799999999998</v>
      </c>
      <c r="G178" s="52">
        <f>FLOOR(MIN(G175:G177),0.0833)</f>
        <v>5.8309999999999995</v>
      </c>
      <c r="H178" s="51">
        <f>FLOOR(MIN(H175:H177),0.08333)</f>
        <v>4.08317</v>
      </c>
      <c r="I178" s="44">
        <f>FLOOR(MIN(I175:I177),0.08333)</f>
        <v>5.4997800000000003</v>
      </c>
      <c r="J178" s="52">
        <f>FLOOR(MIN(J175:J177),0.0833)</f>
        <v>5.0812999999999997</v>
      </c>
      <c r="K178" s="51">
        <f>FLOOR(MIN(K175:K177),0.08333)</f>
        <v>3.7498499999999999</v>
      </c>
      <c r="L178" s="44">
        <f>FLOOR(MIN(L175:L177),0.08333)</f>
        <v>4.9998000000000005</v>
      </c>
      <c r="M178" s="52">
        <f>FLOOR(MIN(M175:M177),0.0833)</f>
        <v>4.5815000000000001</v>
      </c>
      <c r="N178" s="51">
        <f>FLOOR(MIN(N175:N177),0.08333)</f>
        <v>3.4165299999999998</v>
      </c>
      <c r="O178" s="44">
        <f>FLOOR(MIN(O175:O177),0.08333)</f>
        <v>4.66648</v>
      </c>
      <c r="P178" s="52">
        <f>FLOOR(MIN(P175:P177),0.0833)</f>
        <v>4.2482999999999995</v>
      </c>
      <c r="Q178" s="51">
        <f>FLOOR(MIN(Q175:Q177),0.08333)</f>
        <v>3.24987</v>
      </c>
      <c r="R178" s="44">
        <f>FLOOR(MIN(R175:R177),0.08333)</f>
        <v>4.3331600000000003</v>
      </c>
      <c r="S178" s="52">
        <f>FLOOR(MIN(S175:S177),0.0833)</f>
        <v>3.9984000000000002</v>
      </c>
      <c r="T178" s="51">
        <f>FLOOR(MIN(T175:T177),0.08333)</f>
        <v>4.3331600000000003</v>
      </c>
      <c r="U178" s="44">
        <f>FLOOR(MIN(U175:U177),0.08333)</f>
        <v>5.8331</v>
      </c>
      <c r="V178" s="52">
        <f>FLOOR(MIN(V175:V177),0.0833)</f>
        <v>5.4145000000000003</v>
      </c>
      <c r="W178" s="51">
        <f>FLOOR(MIN(W175:W177),0.08333)</f>
        <v>3.9165100000000002</v>
      </c>
      <c r="X178" s="44">
        <f>FLOOR(MIN(X175:X177),0.08333)</f>
        <v>5.24979</v>
      </c>
      <c r="Y178" s="52">
        <f>FLOOR(MIN(Y175:Y177),0.0833)</f>
        <v>4.8314000000000004</v>
      </c>
      <c r="Z178" s="185"/>
      <c r="AG178" s="23"/>
      <c r="AH178" s="23"/>
      <c r="AI178" s="23"/>
      <c r="AJ178" s="23"/>
      <c r="AK178" s="23"/>
      <c r="AL178" s="23"/>
      <c r="AM178" s="23"/>
      <c r="AN178" s="23"/>
      <c r="AO178" s="23"/>
      <c r="AP178" s="23"/>
      <c r="AQ178" s="23"/>
      <c r="AR178" s="23"/>
      <c r="AS178" s="23"/>
      <c r="AT178" s="109"/>
      <c r="AU178" s="109"/>
      <c r="AV178" s="23"/>
      <c r="AW178" s="23"/>
      <c r="AX178" s="23"/>
      <c r="AY178" s="23"/>
      <c r="BB178" s="2"/>
      <c r="BC178" s="2"/>
      <c r="BD178" s="2"/>
      <c r="BE178" s="5"/>
    </row>
    <row r="179" spans="1:57" s="7" customFormat="1" ht="12.75" customHeight="1" thickBot="1">
      <c r="A179" s="107"/>
      <c r="B179" s="187"/>
      <c r="C179" s="107"/>
      <c r="D179" s="78"/>
      <c r="E179" s="107"/>
      <c r="F179" s="107"/>
      <c r="G179" s="107"/>
      <c r="H179" s="107"/>
      <c r="I179" s="107"/>
      <c r="J179" s="107"/>
      <c r="K179" s="107"/>
      <c r="L179" s="107"/>
      <c r="M179" s="107"/>
      <c r="N179" s="107"/>
      <c r="O179" s="107"/>
      <c r="P179" s="107"/>
      <c r="Q179" s="107"/>
      <c r="R179" s="107"/>
      <c r="S179" s="107"/>
      <c r="T179" s="107"/>
      <c r="U179" s="107"/>
      <c r="V179" s="107"/>
      <c r="W179" s="107"/>
      <c r="X179" s="107"/>
      <c r="Y179" s="107"/>
      <c r="Z179" s="107"/>
      <c r="AG179" s="23"/>
      <c r="AH179" s="23"/>
      <c r="AI179" s="23"/>
      <c r="AJ179" s="23"/>
      <c r="AK179" s="23"/>
      <c r="AL179" s="23"/>
      <c r="AM179" s="23"/>
      <c r="AN179" s="23"/>
      <c r="AO179" s="23"/>
      <c r="AP179" s="23"/>
      <c r="AQ179" s="23"/>
      <c r="AR179" s="23"/>
      <c r="AS179" s="23"/>
      <c r="AT179" s="320"/>
      <c r="AU179" s="320"/>
      <c r="AV179" s="23"/>
      <c r="AW179" s="23"/>
      <c r="AX179" s="23"/>
      <c r="AY179" s="23"/>
      <c r="BB179" s="2"/>
      <c r="BC179" s="2"/>
      <c r="BD179" s="2"/>
      <c r="BE179" s="5"/>
    </row>
    <row r="180" spans="1:57" s="7" customFormat="1" ht="12.75" customHeight="1">
      <c r="A180" s="107"/>
      <c r="B180" s="317" t="s">
        <v>28</v>
      </c>
      <c r="C180" s="317"/>
      <c r="D180" s="78" t="s">
        <v>29</v>
      </c>
      <c r="E180" s="28"/>
      <c r="F180" s="29">
        <f>F$100</f>
        <v>20</v>
      </c>
      <c r="G180" s="30"/>
      <c r="H180" s="28"/>
      <c r="I180" s="29">
        <f>I$100</f>
        <v>30</v>
      </c>
      <c r="J180" s="30"/>
      <c r="K180" s="28"/>
      <c r="L180" s="29">
        <f>L$100</f>
        <v>40</v>
      </c>
      <c r="M180" s="30"/>
      <c r="N180" s="28"/>
      <c r="O180" s="29">
        <f>O$100</f>
        <v>50</v>
      </c>
      <c r="P180" s="30"/>
      <c r="Q180" s="28"/>
      <c r="R180" s="29">
        <f>R$100</f>
        <v>60</v>
      </c>
      <c r="S180" s="30"/>
      <c r="T180" s="28"/>
      <c r="U180" s="29">
        <f>U$100</f>
        <v>25</v>
      </c>
      <c r="V180" s="30"/>
      <c r="W180" s="28"/>
      <c r="X180" s="29">
        <f>X$100</f>
        <v>35</v>
      </c>
      <c r="Y180" s="30"/>
      <c r="Z180" s="184"/>
      <c r="AG180" s="109"/>
      <c r="AH180" s="109"/>
      <c r="AI180" s="109"/>
      <c r="AJ180" s="109"/>
      <c r="AK180" s="109"/>
      <c r="AL180" s="109"/>
      <c r="AM180" s="109"/>
      <c r="AN180" s="109"/>
      <c r="AO180" s="109"/>
      <c r="AP180" s="109"/>
      <c r="AQ180" s="109"/>
      <c r="AR180" s="109"/>
      <c r="AS180" s="109"/>
      <c r="AT180" s="109"/>
      <c r="AU180" s="110"/>
      <c r="AV180" s="109"/>
      <c r="AW180" s="109"/>
      <c r="AX180" s="109"/>
      <c r="AY180" s="109"/>
      <c r="BB180" s="2"/>
      <c r="BC180" s="2"/>
      <c r="BD180" s="2"/>
      <c r="BE180" s="5"/>
    </row>
    <row r="181" spans="1:57" s="7" customFormat="1" ht="12.75" customHeight="1">
      <c r="A181" s="106"/>
      <c r="B181" s="178"/>
      <c r="C181" s="53">
        <f>$C$101</f>
        <v>8.4</v>
      </c>
      <c r="D181" s="47"/>
      <c r="E181" s="32" t="s">
        <v>9</v>
      </c>
      <c r="F181" s="33" t="s">
        <v>10</v>
      </c>
      <c r="G181" s="34" t="s">
        <v>11</v>
      </c>
      <c r="H181" s="32" t="s">
        <v>9</v>
      </c>
      <c r="I181" s="33" t="s">
        <v>10</v>
      </c>
      <c r="J181" s="34" t="s">
        <v>11</v>
      </c>
      <c r="K181" s="32" t="s">
        <v>9</v>
      </c>
      <c r="L181" s="33" t="s">
        <v>10</v>
      </c>
      <c r="M181" s="34" t="s">
        <v>11</v>
      </c>
      <c r="N181" s="32" t="s">
        <v>9</v>
      </c>
      <c r="O181" s="33" t="s">
        <v>10</v>
      </c>
      <c r="P181" s="34" t="s">
        <v>11</v>
      </c>
      <c r="Q181" s="32" t="s">
        <v>9</v>
      </c>
      <c r="R181" s="33" t="s">
        <v>10</v>
      </c>
      <c r="S181" s="34" t="s">
        <v>11</v>
      </c>
      <c r="T181" s="32" t="s">
        <v>9</v>
      </c>
      <c r="U181" s="33" t="s">
        <v>10</v>
      </c>
      <c r="V181" s="34" t="s">
        <v>11</v>
      </c>
      <c r="W181" s="32" t="s">
        <v>9</v>
      </c>
      <c r="X181" s="33" t="s">
        <v>10</v>
      </c>
      <c r="Y181" s="34" t="s">
        <v>11</v>
      </c>
      <c r="Z181" s="185"/>
      <c r="AG181" s="109"/>
      <c r="AH181" s="109"/>
      <c r="AI181" s="109"/>
      <c r="AJ181" s="109"/>
      <c r="AK181" s="109"/>
      <c r="AL181" s="109"/>
      <c r="AM181" s="109"/>
      <c r="AN181" s="109"/>
      <c r="AO181" s="109"/>
      <c r="AP181" s="109"/>
      <c r="AQ181" s="109"/>
      <c r="AR181" s="109"/>
      <c r="AS181" s="109"/>
      <c r="AT181" s="165"/>
      <c r="AU181" s="23"/>
      <c r="AV181" s="109"/>
      <c r="AW181" s="109"/>
      <c r="AX181" s="109"/>
      <c r="AY181" s="109"/>
      <c r="BB181" s="2"/>
      <c r="BC181" s="2"/>
      <c r="BD181" s="2"/>
      <c r="BE181" s="5"/>
    </row>
    <row r="182" spans="1:57" ht="12.75" customHeight="1">
      <c r="A182" s="35" t="s">
        <v>17</v>
      </c>
      <c r="B182" s="36">
        <f>$B$102</f>
        <v>1.88</v>
      </c>
      <c r="C182" s="191"/>
      <c r="D182" s="37" t="s">
        <v>18</v>
      </c>
      <c r="E182" s="38">
        <f>((0.6666666*C171)/(F180*B182))^0.5</f>
        <v>8.7316165243132158</v>
      </c>
      <c r="F182" s="39">
        <f>((0.6666666*C171)/(F180*B182))^0.5</f>
        <v>8.7316165243132158</v>
      </c>
      <c r="G182" s="40">
        <f>((0.8333333333*C171)/(F180*B182))^0.5</f>
        <v>9.7622445388293908</v>
      </c>
      <c r="H182" s="38">
        <f>((0.6666666*C171)/(I180*B182))^0.5</f>
        <v>7.1293350380737746</v>
      </c>
      <c r="I182" s="39">
        <f>((0.6666666*C171)/(I180*B182))^0.5</f>
        <v>7.1293350380737746</v>
      </c>
      <c r="J182" s="40">
        <f>((0.8333333333*C171)/(I180*B182))^0.5</f>
        <v>7.9708392881345631</v>
      </c>
      <c r="K182" s="38">
        <f>((0.6666666*C171)/(L180*B182))^0.5</f>
        <v>6.1741852550623877</v>
      </c>
      <c r="L182" s="39">
        <f>((0.6666666*C171)/(L180*B182))^0.5</f>
        <v>6.1741852550623877</v>
      </c>
      <c r="M182" s="40">
        <f>((0.8333333333*C171)/(L180*B182))^0.5</f>
        <v>6.9029493130076034</v>
      </c>
      <c r="N182" s="38">
        <f>((0.6666666*C171)/(O180*B182))^0.5</f>
        <v>5.5223591743985496</v>
      </c>
      <c r="O182" s="39">
        <f>((0.6666666*C171)/(O180*B182))^0.5</f>
        <v>5.5223591743985496</v>
      </c>
      <c r="P182" s="40">
        <f>((0.8333333333*C171)/(O180*B182))^0.5</f>
        <v>6.174185563648189</v>
      </c>
      <c r="Q182" s="38">
        <f>((0.6666666*C171)/(R180*B182))^0.5</f>
        <v>5.0412011507728192</v>
      </c>
      <c r="R182" s="39">
        <f>((0.6666666*C171)/(R180*B182))^0.5</f>
        <v>5.0412011507728192</v>
      </c>
      <c r="S182" s="40">
        <f>((0.8333333333*C171)/(R180*B182))^0.5</f>
        <v>5.6362345123881026</v>
      </c>
      <c r="T182" s="38">
        <f>((0.6666666*C171)/(U180*B182))^0.5</f>
        <v>7.8097952407299172</v>
      </c>
      <c r="U182" s="39">
        <f>((0.6666666*C171)/(U180*B182))^0.5</f>
        <v>7.8097952407299172</v>
      </c>
      <c r="V182" s="40">
        <f>((0.8333333333*C171)/(U180*B182))^0.5</f>
        <v>8.7316169607194407</v>
      </c>
      <c r="W182" s="38">
        <f>((0.6666666*C171)/(X180*B182))^0.5</f>
        <v>6.6004816762614089</v>
      </c>
      <c r="X182" s="39">
        <f>((0.6666666*C171)/(X180*B182))^0.5</f>
        <v>6.6004816762614089</v>
      </c>
      <c r="Y182" s="40">
        <f>((0.8333333333*C171)/(X180*B182))^0.5</f>
        <v>7.3795632250117142</v>
      </c>
      <c r="Z182" s="185"/>
      <c r="AG182" s="109"/>
      <c r="AH182" s="109"/>
      <c r="AI182" s="109"/>
      <c r="AJ182" s="109"/>
      <c r="AK182" s="109"/>
      <c r="AL182" s="109"/>
      <c r="AM182" s="109"/>
      <c r="AN182" s="109"/>
      <c r="AO182" s="109"/>
      <c r="AP182" s="109"/>
      <c r="AQ182" s="109"/>
      <c r="AR182" s="109"/>
      <c r="AS182" s="109"/>
      <c r="AT182" s="110"/>
      <c r="AU182" s="23"/>
      <c r="AV182" s="109"/>
      <c r="AW182" s="109"/>
      <c r="AX182" s="109"/>
      <c r="AY182" s="109"/>
    </row>
    <row r="183" spans="1:57" ht="12.75" customHeight="1">
      <c r="A183" s="35" t="s">
        <v>19</v>
      </c>
      <c r="B183" s="54">
        <f>$B$103</f>
        <v>30</v>
      </c>
      <c r="C183" s="191"/>
      <c r="D183" s="37" t="s">
        <v>21</v>
      </c>
      <c r="E183" s="38">
        <f>((76.8*C174)/(144*B183*F180))^0.3333333333333</f>
        <v>5.9752063287418187</v>
      </c>
      <c r="F183" s="39">
        <f>((185*C174)/(144*B183*F180))^0.3333333333333</f>
        <v>8.009825889507221</v>
      </c>
      <c r="G183" s="40">
        <f>((145*C174)/(144*B183*F180))^0.3333333333333</f>
        <v>7.3850793694879151</v>
      </c>
      <c r="H183" s="38">
        <f>((76.8*C174)/(144*B183*I180))^0.3333333333333</f>
        <v>5.2198235215576227</v>
      </c>
      <c r="I183" s="39">
        <f>((185*C174)/(144*B183*I180))^0.3333333333333</f>
        <v>6.9972274230126521</v>
      </c>
      <c r="J183" s="40">
        <f>((145*C174)/(144*B183*I180))^0.3333333333333</f>
        <v>6.4514610677117918</v>
      </c>
      <c r="K183" s="38">
        <f>((76.8*C174)/(144*B183*L180))^0.3333333333333</f>
        <v>4.7425244059860132</v>
      </c>
      <c r="L183" s="39">
        <f>((185*C174)/(144*B183*L180))^0.3333333333333</f>
        <v>6.3574030215430879</v>
      </c>
      <c r="M183" s="40">
        <f>((145*C174)/(144*B183*L180))^0.3333333333333</f>
        <v>5.8615413799970169</v>
      </c>
      <c r="N183" s="38">
        <f>((76.8*C174)/(144*B183*O180))^0.3333333333333</f>
        <v>4.4025696651921828</v>
      </c>
      <c r="O183" s="39">
        <f>((185*C174)/(144*B183*O180))^0.3333333333333</f>
        <v>5.9016901751141519</v>
      </c>
      <c r="P183" s="40">
        <f>((145*C174)/(144*B183*O180))^0.3333333333333</f>
        <v>5.4413730034307184</v>
      </c>
      <c r="Q183" s="38">
        <f>((76.8*C174)/(144*B183*R180))^0.3333333333333</f>
        <v>4.1429766746045562</v>
      </c>
      <c r="R183" s="39">
        <f>((185*C174)/(144*B183*R180))^0.3333333333333</f>
        <v>5.553703086075636</v>
      </c>
      <c r="S183" s="40">
        <f>((145*C174)/(144*B183*R180))^0.3333333333333</f>
        <v>5.1205280428089095</v>
      </c>
      <c r="T183" s="38">
        <f>((76.8*C174)/(144*B183*U180))^0.3333333333333</f>
        <v>5.546890194804126</v>
      </c>
      <c r="U183" s="39">
        <f>((185*C174)/(144*B183*U180))^0.3333333333333</f>
        <v>7.4356636815839083</v>
      </c>
      <c r="V183" s="40">
        <f>((145*C174)/(144*B183*U180))^0.3333333333333</f>
        <v>6.8557003873518934</v>
      </c>
      <c r="W183" s="38">
        <f>((76.8*C174)/(144*B183*X180))^0.3333333333333</f>
        <v>4.9583847539279535</v>
      </c>
      <c r="X183" s="39">
        <f>((185*C174)/(144*B183*X180))^0.3333333333333</f>
        <v>6.6467660507570905</v>
      </c>
      <c r="Y183" s="40">
        <f>((145*C174)/(144*B183*X180))^0.3333333333333</f>
        <v>6.128334811816833</v>
      </c>
      <c r="Z183" s="185"/>
      <c r="AG183" s="165"/>
      <c r="AH183" s="165"/>
      <c r="AI183" s="165"/>
      <c r="AJ183" s="165"/>
      <c r="AK183" s="165"/>
      <c r="AL183" s="165"/>
      <c r="AM183" s="165"/>
      <c r="AN183" s="165"/>
      <c r="AO183" s="165"/>
      <c r="AP183" s="165"/>
      <c r="AQ183" s="165"/>
      <c r="AR183" s="165"/>
      <c r="AS183" s="165"/>
      <c r="AT183" s="110"/>
      <c r="AU183" s="23"/>
      <c r="AV183" s="165"/>
      <c r="AW183" s="165"/>
      <c r="AX183" s="165"/>
      <c r="AY183" s="165"/>
    </row>
    <row r="184" spans="1:57" ht="12.75" customHeight="1">
      <c r="A184" s="35" t="s">
        <v>25</v>
      </c>
      <c r="B184" s="55">
        <f>$B$104</f>
        <v>1.88</v>
      </c>
      <c r="C184" s="191"/>
      <c r="D184" s="37" t="s">
        <v>27</v>
      </c>
      <c r="E184" s="38">
        <f>(C178*12)/(0.5*F180*C181*B184)</f>
        <v>32.674772036474167</v>
      </c>
      <c r="F184" s="39">
        <f>(C178*12)/(1.25*F180*C181*B184)</f>
        <v>13.069908814589667</v>
      </c>
      <c r="G184" s="40">
        <f>(C178*12)/(1.1*F180*C181*B184)</f>
        <v>14.852169107488256</v>
      </c>
      <c r="H184" s="38">
        <f>(C178*12)/(0.5*I180*C181*B184)</f>
        <v>21.783181357649443</v>
      </c>
      <c r="I184" s="39">
        <f>(C178*12)/(1.25*I180*C181*B184)</f>
        <v>8.7132725430597784</v>
      </c>
      <c r="J184" s="40">
        <f>(C178*12)/(1.1*I180*C181*B184)</f>
        <v>9.9014460716588388</v>
      </c>
      <c r="K184" s="38">
        <f>(C178*12)/(0.5*L180*C181*B184)</f>
        <v>16.337386018237083</v>
      </c>
      <c r="L184" s="39">
        <f>(C178*12)/(1.25*L180*C181*B184)</f>
        <v>6.5349544072948333</v>
      </c>
      <c r="M184" s="40">
        <f>(C178*12)/(1.1*L180*C181*B184)</f>
        <v>7.4260845537441282</v>
      </c>
      <c r="N184" s="38">
        <f>(C178*12)/(0.5*O180*C181*B184)</f>
        <v>13.069908814589667</v>
      </c>
      <c r="O184" s="39">
        <f>(C178*12)/(1.25*O180*C181*B184)</f>
        <v>5.2279635258358663</v>
      </c>
      <c r="P184" s="40">
        <f>(C178*12)/(1.1*O180*C181*B184)</f>
        <v>5.9408676429953022</v>
      </c>
      <c r="Q184" s="38">
        <f>(C178*12)/(0.5*R180*C181*B184)</f>
        <v>10.891590678824722</v>
      </c>
      <c r="R184" s="39">
        <f>(C178*12)/(1.25*R180*C181*B184)</f>
        <v>4.3566362715298892</v>
      </c>
      <c r="S184" s="40">
        <f>(C178*12)/(1.1*R180*C181*B184)</f>
        <v>4.9507230358294194</v>
      </c>
      <c r="T184" s="38">
        <f>(C178*12)/(0.5*U180*C181*B184)</f>
        <v>26.139817629179333</v>
      </c>
      <c r="U184" s="39">
        <f>(C178*12)/(1.25*U180*C181*B184)</f>
        <v>10.455927051671733</v>
      </c>
      <c r="V184" s="40">
        <f>(C178*12)/(1.1*U180*C$101*B184)</f>
        <v>11.881735285990604</v>
      </c>
      <c r="W184" s="38">
        <f>(C178*12)/(0.5*X180*C181*B184)</f>
        <v>18.671298306556668</v>
      </c>
      <c r="X184" s="39">
        <f>(C178*12)/(1.25*X180*C181*B184)</f>
        <v>7.468519322622666</v>
      </c>
      <c r="Y184" s="40">
        <f>(C178*12)/(1.1*X180*C181*B184)</f>
        <v>8.4869537757075744</v>
      </c>
      <c r="Z184" s="185"/>
      <c r="AG184" s="180"/>
      <c r="AH184" s="180"/>
      <c r="AI184" s="180"/>
      <c r="AJ184" s="180"/>
      <c r="AK184" s="180"/>
      <c r="AL184" s="180"/>
      <c r="AM184" s="180"/>
      <c r="AN184" s="180"/>
      <c r="AO184" s="180"/>
      <c r="AP184" s="180"/>
      <c r="AQ184" s="180"/>
      <c r="AR184" s="180"/>
      <c r="AS184" s="180"/>
      <c r="AT184" s="110"/>
      <c r="AU184" s="23"/>
      <c r="AV184" s="180"/>
      <c r="AW184" s="180"/>
      <c r="AX184" s="180"/>
      <c r="AY184" s="180"/>
    </row>
    <row r="185" spans="1:57" ht="12.75" customHeight="1" thickBot="1">
      <c r="A185" s="191"/>
      <c r="B185" s="191"/>
      <c r="C185" s="191"/>
      <c r="D185" s="78" t="s">
        <v>22</v>
      </c>
      <c r="E185" s="51">
        <f>FLOOR(MIN(E182:E184),0.08333)</f>
        <v>5.9164300000000001</v>
      </c>
      <c r="F185" s="44">
        <f>FLOOR(MIN(F182:F184),0.08333)</f>
        <v>7.9996799999999997</v>
      </c>
      <c r="G185" s="52">
        <f>FLOOR(MIN(G182:G184),0.0833)</f>
        <v>7.3304</v>
      </c>
      <c r="H185" s="51">
        <f>FLOOR(MIN(H182:H184),0.08333)</f>
        <v>5.1664599999999998</v>
      </c>
      <c r="I185" s="44">
        <f>FLOOR(MIN(I182:I184),0.08333)</f>
        <v>6.9163899999999998</v>
      </c>
      <c r="J185" s="52">
        <f>FLOOR(MIN(J182:J184),0.0833)</f>
        <v>6.4141000000000004</v>
      </c>
      <c r="K185" s="51">
        <f>FLOOR(MIN(K182:K184),0.08333)</f>
        <v>4.66648</v>
      </c>
      <c r="L185" s="44">
        <f>FLOOR(MIN(L182:L184),0.08333)</f>
        <v>6.1664200000000005</v>
      </c>
      <c r="M185" s="52">
        <f>FLOOR(MIN(M182:M184),0.0833)</f>
        <v>5.8309999999999995</v>
      </c>
      <c r="N185" s="51">
        <f>FLOOR(MIN(N182:N184),0.08333)</f>
        <v>4.3331600000000003</v>
      </c>
      <c r="O185" s="44">
        <f>FLOOR(MIN(O182:O184),0.08333)</f>
        <v>5.1664599999999998</v>
      </c>
      <c r="P185" s="52">
        <f>FLOOR(MIN(P182:P184),0.0833)</f>
        <v>5.4145000000000003</v>
      </c>
      <c r="Q185" s="51">
        <f>FLOOR(MIN(Q182:Q184),0.08333)</f>
        <v>4.08317</v>
      </c>
      <c r="R185" s="44">
        <f>FLOOR(MIN(R182:R184),0.08333)</f>
        <v>4.3331600000000003</v>
      </c>
      <c r="S185" s="52">
        <f>FLOOR(MIN(S182:S184),0.0833)</f>
        <v>4.9146999999999998</v>
      </c>
      <c r="T185" s="51">
        <f>FLOOR(MIN(T182:T184),0.08333)</f>
        <v>5.4997800000000003</v>
      </c>
      <c r="U185" s="44">
        <f>FLOOR(MIN(U182:U184),0.08333)</f>
        <v>7.4163699999999997</v>
      </c>
      <c r="V185" s="52">
        <f>FLOOR(MIN(V182:V184),0.0833)</f>
        <v>6.8305999999999996</v>
      </c>
      <c r="W185" s="51">
        <f>FLOOR(MIN(W182:W184),0.08333)</f>
        <v>4.9164700000000003</v>
      </c>
      <c r="X185" s="44">
        <f>FLOOR(MIN(X182:X184),0.08333)</f>
        <v>6.5830700000000002</v>
      </c>
      <c r="Y185" s="52">
        <f>FLOOR(MIN(Y182:Y184),0.0833)</f>
        <v>6.0808999999999997</v>
      </c>
      <c r="Z185" s="185"/>
      <c r="AG185" s="180"/>
      <c r="AH185" s="180"/>
      <c r="AI185" s="180"/>
      <c r="AJ185" s="180"/>
      <c r="AK185" s="180"/>
      <c r="AL185" s="180"/>
      <c r="AM185" s="180"/>
      <c r="AN185" s="180"/>
      <c r="AO185" s="180"/>
      <c r="AP185" s="180"/>
      <c r="AQ185" s="180"/>
      <c r="AR185" s="180"/>
      <c r="AS185" s="180"/>
      <c r="AT185" s="110"/>
      <c r="AU185" s="23"/>
      <c r="AV185" s="180"/>
      <c r="AW185" s="180"/>
      <c r="AX185" s="180"/>
      <c r="AY185" s="180"/>
    </row>
    <row r="186" spans="1:57" s="204" customFormat="1" ht="12.75" customHeight="1" thickBot="1">
      <c r="A186" s="200"/>
      <c r="B186" s="200"/>
      <c r="C186" s="200"/>
      <c r="D186" s="59"/>
      <c r="E186" s="202"/>
      <c r="F186" s="202"/>
      <c r="G186" s="202"/>
      <c r="H186" s="202"/>
      <c r="I186" s="202"/>
      <c r="J186" s="202"/>
      <c r="K186" s="202"/>
      <c r="L186" s="202"/>
      <c r="M186" s="202"/>
      <c r="N186" s="202"/>
      <c r="O186" s="202"/>
      <c r="P186" s="202"/>
      <c r="Q186" s="202"/>
      <c r="R186" s="202"/>
      <c r="S186" s="202"/>
      <c r="T186" s="202"/>
      <c r="U186" s="202"/>
      <c r="V186" s="202"/>
      <c r="W186" s="202"/>
      <c r="X186" s="202"/>
      <c r="Y186" s="202"/>
      <c r="Z186" s="202"/>
      <c r="AG186" s="196"/>
      <c r="AH186" s="196"/>
      <c r="AI186" s="196"/>
      <c r="AJ186" s="196"/>
      <c r="AK186" s="196"/>
      <c r="AL186" s="196"/>
      <c r="AM186" s="196"/>
      <c r="AN186" s="196"/>
      <c r="AO186" s="196"/>
      <c r="AP186" s="196"/>
      <c r="AQ186" s="196"/>
      <c r="AR186" s="196"/>
      <c r="AS186" s="196"/>
      <c r="AT186" s="199"/>
      <c r="AU186" s="58"/>
      <c r="AV186" s="196"/>
      <c r="AW186" s="196"/>
      <c r="AX186" s="196"/>
      <c r="AY186" s="196"/>
    </row>
    <row r="187" spans="1:57" ht="12.75" customHeight="1">
      <c r="A187" s="318" t="str">
        <f>$A$87</f>
        <v>12 x 1.25R</v>
      </c>
      <c r="B187" s="319"/>
      <c r="C187" s="27" t="s">
        <v>80</v>
      </c>
      <c r="D187" s="78" t="s">
        <v>16</v>
      </c>
      <c r="E187" s="28"/>
      <c r="F187" s="29">
        <f>F$87</f>
        <v>20</v>
      </c>
      <c r="G187" s="30"/>
      <c r="H187" s="28"/>
      <c r="I187" s="29">
        <f>I$87</f>
        <v>30</v>
      </c>
      <c r="J187" s="30"/>
      <c r="K187" s="28"/>
      <c r="L187" s="29">
        <f>L$87</f>
        <v>40</v>
      </c>
      <c r="M187" s="30"/>
      <c r="N187" s="28"/>
      <c r="O187" s="29">
        <f>O$87</f>
        <v>50</v>
      </c>
      <c r="P187" s="30"/>
      <c r="Q187" s="28"/>
      <c r="R187" s="29">
        <f>R$87</f>
        <v>60</v>
      </c>
      <c r="S187" s="30"/>
      <c r="T187" s="28"/>
      <c r="U187" s="29">
        <f>U$87</f>
        <v>25</v>
      </c>
      <c r="V187" s="30"/>
      <c r="W187" s="28"/>
      <c r="X187" s="29">
        <f>X$87</f>
        <v>35</v>
      </c>
      <c r="Y187" s="30"/>
      <c r="Z187" s="184"/>
      <c r="AG187" s="110"/>
      <c r="AH187" s="110"/>
      <c r="AI187" s="110"/>
      <c r="AJ187" s="110"/>
      <c r="AK187" s="110"/>
      <c r="AL187" s="110"/>
      <c r="AM187" s="110"/>
      <c r="AN187" s="110"/>
      <c r="AO187" s="110"/>
      <c r="AP187" s="110"/>
      <c r="AQ187" s="110"/>
      <c r="AR187" s="110"/>
      <c r="AS187" s="110"/>
      <c r="AT187" s="110"/>
      <c r="AU187" s="110"/>
      <c r="AV187" s="110"/>
      <c r="AW187" s="110"/>
      <c r="AX187" s="110"/>
      <c r="AY187" s="110"/>
    </row>
    <row r="188" spans="1:57" ht="12.75" customHeight="1">
      <c r="B188" s="31"/>
      <c r="D188" s="47"/>
      <c r="E188" s="32" t="s">
        <v>9</v>
      </c>
      <c r="F188" s="33" t="s">
        <v>10</v>
      </c>
      <c r="G188" s="34" t="s">
        <v>11</v>
      </c>
      <c r="H188" s="32" t="s">
        <v>9</v>
      </c>
      <c r="I188" s="33" t="s">
        <v>10</v>
      </c>
      <c r="J188" s="34" t="s">
        <v>11</v>
      </c>
      <c r="K188" s="32" t="s">
        <v>9</v>
      </c>
      <c r="L188" s="33" t="s">
        <v>10</v>
      </c>
      <c r="M188" s="34" t="s">
        <v>11</v>
      </c>
      <c r="N188" s="32" t="s">
        <v>9</v>
      </c>
      <c r="O188" s="33" t="s">
        <v>10</v>
      </c>
      <c r="P188" s="34" t="s">
        <v>11</v>
      </c>
      <c r="Q188" s="32" t="s">
        <v>9</v>
      </c>
      <c r="R188" s="33" t="s">
        <v>10</v>
      </c>
      <c r="S188" s="34" t="s">
        <v>11</v>
      </c>
      <c r="T188" s="32" t="s">
        <v>9</v>
      </c>
      <c r="U188" s="33" t="s">
        <v>10</v>
      </c>
      <c r="V188" s="34" t="s">
        <v>11</v>
      </c>
      <c r="W188" s="32" t="s">
        <v>9</v>
      </c>
      <c r="X188" s="33" t="s">
        <v>10</v>
      </c>
      <c r="Y188" s="34" t="s">
        <v>11</v>
      </c>
      <c r="Z188" s="185"/>
      <c r="AG188" s="110"/>
      <c r="AH188" s="110"/>
      <c r="AI188" s="110"/>
      <c r="AJ188" s="110"/>
      <c r="AK188" s="110"/>
      <c r="AL188" s="110"/>
      <c r="AM188" s="110"/>
      <c r="AN188" s="110"/>
      <c r="AO188" s="110"/>
      <c r="AP188" s="110"/>
      <c r="AQ188" s="110"/>
      <c r="AR188" s="110"/>
      <c r="AS188" s="110"/>
      <c r="AT188" s="110"/>
      <c r="AU188" s="110"/>
      <c r="AV188" s="110"/>
      <c r="AW188" s="110"/>
      <c r="AX188" s="110"/>
      <c r="AY188" s="110"/>
    </row>
    <row r="189" spans="1:57" ht="12.75" customHeight="1">
      <c r="A189" s="35" t="s">
        <v>17</v>
      </c>
      <c r="B189" s="36">
        <f>$B$89</f>
        <v>2.5</v>
      </c>
      <c r="C189" s="25"/>
      <c r="D189" s="37" t="s">
        <v>18</v>
      </c>
      <c r="E189" s="38">
        <f>((0.6666666*C191)/(F187*B189))^0.5</f>
        <v>6.7823296440087599</v>
      </c>
      <c r="F189" s="39">
        <f>((0.6666666*C191)/(F187*B189))^0.5</f>
        <v>6.7823296440087599</v>
      </c>
      <c r="G189" s="40">
        <f>((0.8333333333*C191)/(F187*B189))^0.5</f>
        <v>7.5828754438998933</v>
      </c>
      <c r="H189" s="38">
        <f>((0.6666666*C191)/(I187*B189))^0.5</f>
        <v>5.5377489650579141</v>
      </c>
      <c r="I189" s="39">
        <f>((0.6666666*C191)/(I187*B189))^0.5</f>
        <v>5.5377489650579141</v>
      </c>
      <c r="J189" s="40">
        <f>((0.8333333333*C191)/(I187*B189))^0.5</f>
        <v>6.1913918735450757</v>
      </c>
      <c r="K189" s="38">
        <f>((0.6666666*C191)/(L187*B189))^0.5</f>
        <v>4.795831283521137</v>
      </c>
      <c r="L189" s="39">
        <f>((0.6666666*C191)/(L187*B189))^0.5</f>
        <v>4.795831283521137</v>
      </c>
      <c r="M189" s="40">
        <f>((0.8333333333*C191)/(L187*B189))^0.5</f>
        <v>5.3619026472745661</v>
      </c>
      <c r="N189" s="38">
        <f>((0.6666666*C191)/(O187*B189))^0.5</f>
        <v>4.2895219034293319</v>
      </c>
      <c r="O189" s="39">
        <f>((0.6666666*C191)/(O187*B189))^0.5</f>
        <v>4.2895219034293319</v>
      </c>
      <c r="P189" s="40">
        <f>((0.8333333333*C191)/(O187*B189))^0.5</f>
        <v>4.7958315232168029</v>
      </c>
      <c r="Q189" s="38">
        <f>((0.6666666*C191)/(R187*B189))^0.5</f>
        <v>3.9157798457012367</v>
      </c>
      <c r="R189" s="39">
        <f>((0.6666666*C191)/(R187*B189))^0.5</f>
        <v>3.9157798457012367</v>
      </c>
      <c r="S189" s="40">
        <f>((0.8333333333*C191)/(R187*B189))^0.5</f>
        <v>4.3779751787670067</v>
      </c>
      <c r="T189" s="38">
        <f>((0.6666666*C191)/(U187*B189))^0.5</f>
        <v>6.0663000519262154</v>
      </c>
      <c r="U189" s="39">
        <f>((0.6666666*C191)/(U187*B189))^0.5</f>
        <v>6.0663000519262154</v>
      </c>
      <c r="V189" s="40">
        <f>((0.8333333333*C191)/(U187*B189))^0.5</f>
        <v>6.782329982989622</v>
      </c>
      <c r="W189" s="38">
        <f>((0.6666666*C191)/(X187*B189))^0.5</f>
        <v>5.1269592993452617</v>
      </c>
      <c r="X189" s="39">
        <f>((0.6666666*C191)/(X187*B189))^0.5</f>
        <v>5.1269592993452617</v>
      </c>
      <c r="Y189" s="40">
        <f>((0.8333333333*C191)/(X187*B189))^0.5</f>
        <v>5.7321150420964671</v>
      </c>
      <c r="Z189" s="185"/>
      <c r="AG189" s="165"/>
      <c r="AH189" s="165"/>
      <c r="AI189" s="165"/>
      <c r="AJ189" s="165"/>
      <c r="AK189" s="165"/>
      <c r="AL189" s="165"/>
      <c r="AM189" s="165"/>
      <c r="AN189" s="165"/>
      <c r="AO189" s="165"/>
      <c r="AP189" s="165"/>
      <c r="AQ189" s="165"/>
      <c r="AR189" s="165"/>
      <c r="AS189" s="165"/>
      <c r="AT189" s="23"/>
      <c r="AU189" s="23"/>
      <c r="AV189" s="165"/>
      <c r="AW189" s="165"/>
      <c r="AX189" s="165"/>
      <c r="AY189" s="165"/>
    </row>
    <row r="190" spans="1:57" ht="12.75" customHeight="1">
      <c r="A190" s="35" t="s">
        <v>19</v>
      </c>
      <c r="B190" s="50">
        <f>$B$90</f>
        <v>60</v>
      </c>
      <c r="C190" s="42" t="s">
        <v>20</v>
      </c>
      <c r="D190" s="37" t="s">
        <v>21</v>
      </c>
      <c r="E190" s="38">
        <f>((76.8*C194)/(144*B190*F187))^0.3333333333333</f>
        <v>4.4479601811379679</v>
      </c>
      <c r="F190" s="39">
        <f>((185*C194)/(144*B190*F187))^0.3333333333333</f>
        <v>5.9625366312460173</v>
      </c>
      <c r="G190" s="40">
        <f>((145*C194)/(144*B190*F187))^0.3333333333333</f>
        <v>5.4974735871493419</v>
      </c>
      <c r="H190" s="38">
        <f>((76.8*C194)/(144*B190*I187))^0.3333333333333</f>
        <v>3.8856511221671104</v>
      </c>
      <c r="I190" s="39">
        <f>((185*C194)/(144*B190*I187))^0.3333333333333</f>
        <v>5.2087555213311711</v>
      </c>
      <c r="J190" s="40">
        <f>((145*C194)/(144*B190*I187))^0.3333333333333</f>
        <v>4.8024855311375143</v>
      </c>
      <c r="K190" s="38">
        <f>((76.8*C194)/(144*B190*L187))^0.3333333333333</f>
        <v>3.530348335325618</v>
      </c>
      <c r="L190" s="39">
        <f>((185*C194)/(144*B190*L187))^0.3333333333333</f>
        <v>4.7324684604195353</v>
      </c>
      <c r="M190" s="40">
        <f>((145*C194)/(144*B190*L187))^0.3333333333333</f>
        <v>4.3633476777042279</v>
      </c>
      <c r="N190" s="38">
        <f>((76.8*C194)/(144*B190*O187))^0.3333333333333</f>
        <v>3.277285082402194</v>
      </c>
      <c r="O190" s="39">
        <f>((185*C194)/(144*B190*O187))^0.3333333333333</f>
        <v>4.3932345522616272</v>
      </c>
      <c r="P190" s="40">
        <f>((145*C194)/(144*B190*O187))^0.3333333333333</f>
        <v>4.0505731716004698</v>
      </c>
      <c r="Q190" s="38">
        <f>((76.8*C194)/(144*B190*R187))^0.3333333333333</f>
        <v>3.0840433394548143</v>
      </c>
      <c r="R190" s="39">
        <f>((185*C194)/(144*B190*R187))^0.3333333333333</f>
        <v>4.1341919970032297</v>
      </c>
      <c r="S190" s="40">
        <f>((145*C194)/(144*B190*R187))^0.3333333333333</f>
        <v>3.8117352920949621</v>
      </c>
      <c r="T190" s="38">
        <f>((76.8*C194)/(144*B190*U187))^0.3333333333333</f>
        <v>4.1291204618248836</v>
      </c>
      <c r="U190" s="39">
        <f>((185*C194)/(144*B190*U187))^0.3333333333333</f>
        <v>5.5351286895197758</v>
      </c>
      <c r="V190" s="40">
        <f>((145*C194)/(144*B190*U187))^0.3333333333333</f>
        <v>5.1034024030387517</v>
      </c>
      <c r="W190" s="38">
        <f>((76.8*C194)/(144*B190*X187))^0.3333333333333</f>
        <v>3.6910353776648765</v>
      </c>
      <c r="X190" s="39">
        <f>((185*C194)/(144*B190*X187))^0.3333333333333</f>
        <v>4.9478711027762143</v>
      </c>
      <c r="Y190" s="40">
        <f>((145*C194)/(144*B190*X187))^0.3333333333333</f>
        <v>4.5619494490967103</v>
      </c>
      <c r="Z190" s="185"/>
      <c r="AG190" s="165"/>
      <c r="AH190" s="165"/>
      <c r="AI190" s="165"/>
      <c r="AJ190" s="165"/>
      <c r="AK190" s="165"/>
      <c r="AL190" s="165"/>
      <c r="AM190" s="165"/>
      <c r="AN190" s="165"/>
      <c r="AO190" s="165"/>
      <c r="AP190" s="165"/>
      <c r="AQ190" s="165"/>
      <c r="AR190" s="165"/>
      <c r="AS190" s="165"/>
      <c r="AT190" s="109"/>
      <c r="AU190" s="109"/>
      <c r="AV190" s="165"/>
      <c r="AW190" s="165"/>
      <c r="AX190" s="165"/>
      <c r="AY190" s="165"/>
    </row>
    <row r="191" spans="1:57" ht="12.75" customHeight="1" thickBot="1">
      <c r="A191" s="107"/>
      <c r="B191" s="187"/>
      <c r="C191" s="26">
        <v>3450</v>
      </c>
      <c r="D191" s="78" t="s">
        <v>22</v>
      </c>
      <c r="E191" s="43">
        <f t="shared" ref="E191:Y191" si="23">FLOOR(MIN(E189:E190),0.0833)</f>
        <v>4.4149000000000003</v>
      </c>
      <c r="F191" s="44">
        <f t="shared" si="23"/>
        <v>5.9142999999999999</v>
      </c>
      <c r="G191" s="45">
        <f t="shared" si="23"/>
        <v>5.4145000000000003</v>
      </c>
      <c r="H191" s="43">
        <f t="shared" si="23"/>
        <v>3.8317999999999999</v>
      </c>
      <c r="I191" s="44">
        <f t="shared" si="23"/>
        <v>5.1646000000000001</v>
      </c>
      <c r="J191" s="45">
        <f t="shared" si="23"/>
        <v>4.7481</v>
      </c>
      <c r="K191" s="43">
        <f t="shared" si="23"/>
        <v>3.4986000000000002</v>
      </c>
      <c r="L191" s="44">
        <f t="shared" si="23"/>
        <v>4.6647999999999996</v>
      </c>
      <c r="M191" s="45">
        <f t="shared" si="23"/>
        <v>4.3315999999999999</v>
      </c>
      <c r="N191" s="43">
        <f t="shared" si="23"/>
        <v>3.2486999999999999</v>
      </c>
      <c r="O191" s="44">
        <f t="shared" si="23"/>
        <v>4.2482999999999995</v>
      </c>
      <c r="P191" s="45">
        <f t="shared" si="23"/>
        <v>3.9984000000000002</v>
      </c>
      <c r="Q191" s="43">
        <f t="shared" si="23"/>
        <v>3.0821000000000001</v>
      </c>
      <c r="R191" s="44">
        <f t="shared" si="23"/>
        <v>3.9150999999999998</v>
      </c>
      <c r="S191" s="45">
        <f t="shared" si="23"/>
        <v>3.7484999999999999</v>
      </c>
      <c r="T191" s="43">
        <f t="shared" si="23"/>
        <v>4.0816999999999997</v>
      </c>
      <c r="U191" s="44">
        <f t="shared" si="23"/>
        <v>5.4977999999999998</v>
      </c>
      <c r="V191" s="45">
        <f t="shared" si="23"/>
        <v>5.0812999999999997</v>
      </c>
      <c r="W191" s="43">
        <f t="shared" si="23"/>
        <v>3.6652</v>
      </c>
      <c r="X191" s="44">
        <f t="shared" si="23"/>
        <v>4.9146999999999998</v>
      </c>
      <c r="Y191" s="45">
        <f t="shared" si="23"/>
        <v>4.4981999999999998</v>
      </c>
      <c r="Z191" s="185"/>
      <c r="AG191" s="23"/>
      <c r="AH191" s="23"/>
      <c r="AI191" s="23"/>
      <c r="AJ191" s="23"/>
      <c r="AK191" s="23"/>
      <c r="AL191" s="23"/>
      <c r="AM191" s="23"/>
      <c r="AN191" s="23"/>
      <c r="AO191" s="23"/>
      <c r="AP191" s="23"/>
      <c r="AQ191" s="23"/>
      <c r="AR191" s="23"/>
      <c r="AS191" s="23"/>
      <c r="AT191" s="109"/>
      <c r="AU191" s="109"/>
      <c r="AV191" s="23"/>
      <c r="AW191" s="23"/>
      <c r="AX191" s="23"/>
      <c r="AY191" s="23"/>
    </row>
    <row r="192" spans="1:57" ht="12.75" customHeight="1" thickBot="1">
      <c r="A192" s="107"/>
      <c r="B192" s="187"/>
      <c r="C192" s="188"/>
      <c r="D192" s="78"/>
      <c r="E192" s="185"/>
      <c r="F192" s="185"/>
      <c r="G192" s="185"/>
      <c r="H192" s="185"/>
      <c r="I192" s="185"/>
      <c r="J192" s="185"/>
      <c r="K192" s="185"/>
      <c r="L192" s="185"/>
      <c r="M192" s="185"/>
      <c r="N192" s="185"/>
      <c r="O192" s="185"/>
      <c r="P192" s="185"/>
      <c r="Q192" s="185"/>
      <c r="R192" s="185"/>
      <c r="S192" s="185"/>
      <c r="T192" s="185"/>
      <c r="U192" s="185"/>
      <c r="V192" s="185"/>
      <c r="W192" s="185"/>
      <c r="X192" s="185"/>
      <c r="Y192" s="185"/>
      <c r="Z192" s="185"/>
      <c r="AG192" s="23"/>
      <c r="AH192" s="23"/>
      <c r="AI192" s="23"/>
      <c r="AJ192" s="23"/>
      <c r="AK192" s="23"/>
      <c r="AL192" s="23"/>
      <c r="AM192" s="23"/>
      <c r="AN192" s="23"/>
      <c r="AO192" s="23"/>
      <c r="AP192" s="23"/>
      <c r="AQ192" s="23"/>
      <c r="AR192" s="23"/>
      <c r="AS192" s="23"/>
      <c r="AT192" s="165"/>
      <c r="AU192" s="165"/>
      <c r="AV192" s="23"/>
      <c r="AW192" s="23"/>
      <c r="AX192" s="23"/>
      <c r="AY192" s="23"/>
    </row>
    <row r="193" spans="1:51" ht="12.75" customHeight="1">
      <c r="A193" s="107"/>
      <c r="B193" s="187"/>
      <c r="C193" s="189" t="s">
        <v>23</v>
      </c>
      <c r="D193" s="78" t="s">
        <v>24</v>
      </c>
      <c r="E193" s="28"/>
      <c r="F193" s="29">
        <f>F$93</f>
        <v>20</v>
      </c>
      <c r="G193" s="30"/>
      <c r="H193" s="28"/>
      <c r="I193" s="29">
        <f>I$93</f>
        <v>30</v>
      </c>
      <c r="J193" s="30"/>
      <c r="K193" s="28"/>
      <c r="L193" s="29">
        <f>L$93</f>
        <v>40</v>
      </c>
      <c r="M193" s="30"/>
      <c r="N193" s="28"/>
      <c r="O193" s="29">
        <f>O$93</f>
        <v>50</v>
      </c>
      <c r="P193" s="30"/>
      <c r="Q193" s="28"/>
      <c r="R193" s="29">
        <f>R$93</f>
        <v>60</v>
      </c>
      <c r="S193" s="30"/>
      <c r="T193" s="28"/>
      <c r="U193" s="29">
        <f>U$93</f>
        <v>25</v>
      </c>
      <c r="V193" s="30"/>
      <c r="W193" s="28"/>
      <c r="X193" s="29">
        <f>X$93</f>
        <v>35</v>
      </c>
      <c r="Y193" s="30"/>
      <c r="Z193" s="184"/>
      <c r="AG193" s="109"/>
      <c r="AH193" s="109"/>
      <c r="AI193" s="109"/>
      <c r="AJ193" s="109"/>
      <c r="AK193" s="109"/>
      <c r="AL193" s="109"/>
      <c r="AM193" s="109"/>
      <c r="AN193" s="109"/>
      <c r="AO193" s="109"/>
      <c r="AP193" s="109"/>
      <c r="AQ193" s="109"/>
      <c r="AR193" s="109"/>
      <c r="AS193" s="109"/>
      <c r="AT193" s="165"/>
      <c r="AU193" s="165"/>
      <c r="AV193" s="109"/>
      <c r="AW193" s="109"/>
      <c r="AX193" s="109"/>
      <c r="AY193" s="109"/>
    </row>
    <row r="194" spans="1:51" ht="12.75" customHeight="1">
      <c r="B194" s="178"/>
      <c r="C194" s="26">
        <v>198000</v>
      </c>
      <c r="D194" s="47"/>
      <c r="E194" s="32" t="s">
        <v>9</v>
      </c>
      <c r="F194" s="33" t="s">
        <v>10</v>
      </c>
      <c r="G194" s="34" t="s">
        <v>11</v>
      </c>
      <c r="H194" s="32" t="s">
        <v>9</v>
      </c>
      <c r="I194" s="33" t="s">
        <v>10</v>
      </c>
      <c r="J194" s="34" t="s">
        <v>11</v>
      </c>
      <c r="K194" s="32" t="s">
        <v>9</v>
      </c>
      <c r="L194" s="33" t="s">
        <v>10</v>
      </c>
      <c r="M194" s="34" t="s">
        <v>11</v>
      </c>
      <c r="N194" s="32" t="s">
        <v>9</v>
      </c>
      <c r="O194" s="33" t="s">
        <v>10</v>
      </c>
      <c r="P194" s="34" t="s">
        <v>11</v>
      </c>
      <c r="Q194" s="32" t="s">
        <v>9</v>
      </c>
      <c r="R194" s="33" t="s">
        <v>10</v>
      </c>
      <c r="S194" s="34" t="s">
        <v>11</v>
      </c>
      <c r="T194" s="32" t="s">
        <v>9</v>
      </c>
      <c r="U194" s="33" t="s">
        <v>10</v>
      </c>
      <c r="V194" s="34" t="s">
        <v>11</v>
      </c>
      <c r="W194" s="32" t="s">
        <v>9</v>
      </c>
      <c r="X194" s="33" t="s">
        <v>10</v>
      </c>
      <c r="Y194" s="34" t="s">
        <v>11</v>
      </c>
      <c r="Z194" s="185"/>
      <c r="AG194" s="109"/>
      <c r="AH194" s="109"/>
      <c r="AI194" s="109"/>
      <c r="AJ194" s="109"/>
      <c r="AK194" s="109"/>
      <c r="AL194" s="109"/>
      <c r="AM194" s="109"/>
      <c r="AN194" s="109"/>
      <c r="AO194" s="109"/>
      <c r="AP194" s="109"/>
      <c r="AQ194" s="109"/>
      <c r="AR194" s="109"/>
      <c r="AS194" s="109"/>
      <c r="AT194" s="165"/>
      <c r="AU194" s="23"/>
      <c r="AV194" s="109"/>
      <c r="AW194" s="109"/>
      <c r="AX194" s="109"/>
      <c r="AY194" s="109"/>
    </row>
    <row r="195" spans="1:51" ht="12.75" customHeight="1">
      <c r="A195" s="35" t="s">
        <v>17</v>
      </c>
      <c r="B195" s="36">
        <f>$B$95</f>
        <v>1.88</v>
      </c>
      <c r="D195" s="37" t="s">
        <v>18</v>
      </c>
      <c r="E195" s="38">
        <f>((0.6666666*C191)/(F193*B195))^0.5</f>
        <v>7.821138449671901</v>
      </c>
      <c r="F195" s="39">
        <f>((0.6666666*C191)/(F193*B195))^0.5</f>
        <v>7.821138449671901</v>
      </c>
      <c r="G195" s="40">
        <f>((0.8333333333*C191)/(F193*B195))^0.5</f>
        <v>8.7442990544919219</v>
      </c>
      <c r="H195" s="38">
        <f>((0.6666666*C191)/(I193*B195))^0.5</f>
        <v>6.3859328031194824</v>
      </c>
      <c r="I195" s="39">
        <f>((0.6666666*C191)/(I193*B195))^0.5</f>
        <v>6.3859328031194824</v>
      </c>
      <c r="J195" s="40">
        <f>((0.8333333333*C191)/(I193*B195))^0.5</f>
        <v>7.1396902806022009</v>
      </c>
      <c r="K195" s="38">
        <f>((0.6666666*C191)/(L193*B195))^0.5</f>
        <v>5.5303800343618423</v>
      </c>
      <c r="L195" s="39">
        <f>((0.6666666*C191)/(L193*B195))^0.5</f>
        <v>5.5303800343618423</v>
      </c>
      <c r="M195" s="40">
        <f>((0.8333333333*C191)/(L193*B195))^0.5</f>
        <v>6.1831531581543535</v>
      </c>
      <c r="N195" s="38">
        <f>((0.6666666*C191)/(O193*B195))^0.5</f>
        <v>4.9465222792962802</v>
      </c>
      <c r="O195" s="39">
        <f>((0.6666666*C191)/(O193*B195))^0.5</f>
        <v>4.9465222792962802</v>
      </c>
      <c r="P195" s="40">
        <f>((0.8333333333*C191)/(O193*B195))^0.5</f>
        <v>5.5303803107702567</v>
      </c>
      <c r="Q195" s="38">
        <f>((0.6666666*C191)/(R193*B195))^0.5</f>
        <v>4.5155363892874041</v>
      </c>
      <c r="R195" s="39">
        <f>((0.6666666*C191)/(R193*B195))^0.5</f>
        <v>4.5155363892874041</v>
      </c>
      <c r="S195" s="40">
        <f>((0.8333333333*C191)/(R193*B195))^0.5</f>
        <v>5.0485234129855003</v>
      </c>
      <c r="T195" s="38">
        <f>((0.6666666*C191)/(U193*B195))^0.5</f>
        <v>6.9954388939614747</v>
      </c>
      <c r="U195" s="39">
        <f>((0.6666666*C191)/(U193*B195))^0.5</f>
        <v>6.9954388939614747</v>
      </c>
      <c r="V195" s="40">
        <f>((0.8333333333*C191)/(U193*B195))^0.5</f>
        <v>7.8211388405724298</v>
      </c>
      <c r="W195" s="38">
        <f>((0.6666666*C191)/(X193*B195))^0.5</f>
        <v>5.9122249449248878</v>
      </c>
      <c r="X195" s="39">
        <f>((0.6666666*C191)/(X193*B195))^0.5</f>
        <v>5.9122249449248878</v>
      </c>
      <c r="Y195" s="40">
        <f>((0.8333333333*C191)/(X193*B195))^0.5</f>
        <v>6.6100687679322458</v>
      </c>
      <c r="Z195" s="185"/>
      <c r="AG195" s="109"/>
      <c r="AH195" s="109"/>
      <c r="AI195" s="109"/>
      <c r="AJ195" s="109"/>
      <c r="AK195" s="109"/>
      <c r="AL195" s="109"/>
      <c r="AM195" s="109"/>
      <c r="AN195" s="109"/>
      <c r="AO195" s="109"/>
      <c r="AP195" s="109"/>
      <c r="AQ195" s="109"/>
      <c r="AR195" s="109"/>
      <c r="AS195" s="109"/>
      <c r="AT195" s="165"/>
      <c r="AU195" s="23"/>
      <c r="AV195" s="109"/>
      <c r="AW195" s="109"/>
      <c r="AX195" s="109"/>
      <c r="AY195" s="109"/>
    </row>
    <row r="196" spans="1:51" ht="12.75" customHeight="1">
      <c r="A196" s="35" t="s">
        <v>19</v>
      </c>
      <c r="B196" s="54">
        <f>$B$96</f>
        <v>60</v>
      </c>
      <c r="C196" s="25"/>
      <c r="D196" s="37" t="s">
        <v>21</v>
      </c>
      <c r="E196" s="38">
        <f>((76.8*C194)/(144*B196*F193))^0.3333333333333</f>
        <v>4.4479601811379679</v>
      </c>
      <c r="F196" s="39">
        <f>((185*C194)/(144*B196*F193))^0.3333333333333</f>
        <v>5.9625366312460173</v>
      </c>
      <c r="G196" s="40">
        <f>((145*C194)/(144*B196*F193))^0.3333333333333</f>
        <v>5.4974735871493419</v>
      </c>
      <c r="H196" s="38">
        <f>((76.8*C194)/(144*B196*I193))^0.3333333333333</f>
        <v>3.8856511221671104</v>
      </c>
      <c r="I196" s="39">
        <f>((185*C194)/(144*B196*I193))^0.3333333333333</f>
        <v>5.2087555213311711</v>
      </c>
      <c r="J196" s="40">
        <f>((145*C194)/(144*B196*I193))^0.3333333333333</f>
        <v>4.8024855311375143</v>
      </c>
      <c r="K196" s="38">
        <f>((76.8*C194)/(144*B196*L193))^0.3333333333333</f>
        <v>3.530348335325618</v>
      </c>
      <c r="L196" s="39">
        <f>((185*C194)/(144*B196*L193))^0.3333333333333</f>
        <v>4.7324684604195353</v>
      </c>
      <c r="M196" s="40">
        <f>((145*C194)/(144*B196*L193))^0.3333333333333</f>
        <v>4.3633476777042279</v>
      </c>
      <c r="N196" s="38">
        <f>((76.8*C194)/(144*B196*O193))^0.3333333333333</f>
        <v>3.277285082402194</v>
      </c>
      <c r="O196" s="39">
        <f>((185*C194)/(144*B196*O193))^0.3333333333333</f>
        <v>4.3932345522616272</v>
      </c>
      <c r="P196" s="40">
        <f>((145*C194)/(144*B196*O193))^0.3333333333333</f>
        <v>4.0505731716004698</v>
      </c>
      <c r="Q196" s="38">
        <f>((76.8*C194)/(144*B196*R193))^0.3333333333333</f>
        <v>3.0840433394548143</v>
      </c>
      <c r="R196" s="39">
        <f>((185*C194)/(144*B196*R193))^0.3333333333333</f>
        <v>4.1341919970032297</v>
      </c>
      <c r="S196" s="40">
        <f>((145*C194)/(144*B196*R193))^0.3333333333333</f>
        <v>3.8117352920949621</v>
      </c>
      <c r="T196" s="38">
        <f>((76.8*C194)/(144*B196*U193))^0.3333333333333</f>
        <v>4.1291204618248836</v>
      </c>
      <c r="U196" s="39">
        <f>((185*C194)/(144*B196*U193))^0.3333333333333</f>
        <v>5.5351286895197758</v>
      </c>
      <c r="V196" s="40">
        <f>((145*C194)/(144*B196*U193))^0.3333333333333</f>
        <v>5.1034024030387517</v>
      </c>
      <c r="W196" s="38">
        <f>((76.8*C194)/(144*B196*X193))^0.3333333333333</f>
        <v>3.6910353776648765</v>
      </c>
      <c r="X196" s="39">
        <f>((185*C194)/(144*B196*X193))^0.3333333333333</f>
        <v>4.9478711027762143</v>
      </c>
      <c r="Y196" s="40">
        <f>((145*C194)/(144*B196*X193))^0.3333333333333</f>
        <v>4.5619494490967103</v>
      </c>
      <c r="Z196" s="185"/>
      <c r="AG196" s="165"/>
      <c r="AH196" s="165"/>
      <c r="AI196" s="165"/>
      <c r="AJ196" s="165"/>
      <c r="AK196" s="165"/>
      <c r="AL196" s="165"/>
      <c r="AM196" s="165"/>
      <c r="AN196" s="165"/>
      <c r="AO196" s="165"/>
      <c r="AP196" s="165"/>
      <c r="AQ196" s="165"/>
      <c r="AR196" s="165"/>
      <c r="AS196" s="165"/>
      <c r="AT196" s="23"/>
      <c r="AU196" s="109"/>
      <c r="AV196" s="165"/>
      <c r="AW196" s="165"/>
      <c r="AX196" s="165"/>
      <c r="AY196" s="165"/>
    </row>
    <row r="197" spans="1:51" ht="12.75" customHeight="1">
      <c r="A197" s="35" t="s">
        <v>25</v>
      </c>
      <c r="B197" s="55">
        <f>$B$97</f>
        <v>1.88</v>
      </c>
      <c r="C197" s="190" t="s">
        <v>26</v>
      </c>
      <c r="D197" s="37" t="s">
        <v>27</v>
      </c>
      <c r="E197" s="38">
        <f>(C198*12)/(0.5*F193*C201*B197)</f>
        <v>30.395136778115504</v>
      </c>
      <c r="F197" s="39">
        <f>(C198*12)/(1.25*F193*C201*B197)</f>
        <v>12.158054711246201</v>
      </c>
      <c r="G197" s="40">
        <f>(C198*12)/(1.1*F193*C201*B197)</f>
        <v>13.815971262779774</v>
      </c>
      <c r="H197" s="38">
        <f>(C198*12)/(0.5*I193*C201*B197)</f>
        <v>20.263424518743669</v>
      </c>
      <c r="I197" s="39">
        <f>(C198*12)/(1.25*I193*C201*B197)</f>
        <v>8.1053698074974676</v>
      </c>
      <c r="J197" s="40">
        <f>(C198*12)/(1.1*I193*C201*B197)</f>
        <v>9.21064750851985</v>
      </c>
      <c r="K197" s="38">
        <f>(C198*12)/(0.5*L193*C201*B197)</f>
        <v>15.197568389057752</v>
      </c>
      <c r="L197" s="39">
        <f>(C198*12)/(1.25*L193*C201*B197)</f>
        <v>6.0790273556231007</v>
      </c>
      <c r="M197" s="40">
        <f>(C198*12)/(1.1*L193*C201*B197)</f>
        <v>6.9079856313898871</v>
      </c>
      <c r="N197" s="38">
        <f>(C198*12)/(0.5*O193*C201*B197)</f>
        <v>12.158054711246201</v>
      </c>
      <c r="O197" s="39">
        <f>(C198*12)/(1.25*O193*C201*B197)</f>
        <v>4.86322188449848</v>
      </c>
      <c r="P197" s="40">
        <f>(C198*12)/(1.1*O193*C201*B197)</f>
        <v>5.5263885051119086</v>
      </c>
      <c r="Q197" s="38">
        <f>(C198*12)/(0.5*R193*C201*B197)</f>
        <v>10.131712259371835</v>
      </c>
      <c r="R197" s="39">
        <f>(C198*12)/(1.25*R193*C201*B197)</f>
        <v>4.0526849037487338</v>
      </c>
      <c r="S197" s="40">
        <f>(C198*12)/(1.1*R193*C201*B197)</f>
        <v>4.605323754259925</v>
      </c>
      <c r="T197" s="38">
        <f>(C198*12)/(0.5*U193*C201*B197)</f>
        <v>24.316109422492403</v>
      </c>
      <c r="U197" s="39">
        <f>(C198*12)/(1.25*U193*C201*B197)</f>
        <v>9.7264437689969601</v>
      </c>
      <c r="V197" s="40">
        <f>(C198*12)/(1.1*U193*C201*B197)</f>
        <v>11.052777010223817</v>
      </c>
      <c r="W197" s="38">
        <f>(C198*12)/(0.5*X193*C201*B197)</f>
        <v>17.368649587494573</v>
      </c>
      <c r="X197" s="39">
        <f>(C198*12)/(1.25*X193*C201*B197)</f>
        <v>6.9474598349978294</v>
      </c>
      <c r="Y197" s="40">
        <f>(C198*12)/(1.1*X193*C201*B197)</f>
        <v>7.8948407215884409</v>
      </c>
      <c r="Z197" s="185"/>
      <c r="AG197" s="110"/>
      <c r="AH197" s="110"/>
      <c r="AI197" s="110"/>
      <c r="AJ197" s="110"/>
      <c r="AK197" s="110"/>
      <c r="AL197" s="110"/>
      <c r="AM197" s="110"/>
      <c r="AN197" s="110"/>
      <c r="AO197" s="110"/>
      <c r="AP197" s="110"/>
      <c r="AQ197" s="110"/>
      <c r="AR197" s="110"/>
      <c r="AS197" s="110"/>
      <c r="AT197" s="23"/>
      <c r="AU197" s="109"/>
      <c r="AV197" s="110"/>
      <c r="AW197" s="110"/>
      <c r="AX197" s="110"/>
      <c r="AY197" s="110"/>
    </row>
    <row r="198" spans="1:51" ht="12.75" customHeight="1" thickBot="1">
      <c r="A198" s="107"/>
      <c r="B198" s="187"/>
      <c r="C198" s="50">
        <v>400</v>
      </c>
      <c r="D198" s="78" t="s">
        <v>22</v>
      </c>
      <c r="E198" s="51">
        <f>FLOOR(MIN(E195:E197),0.08333)</f>
        <v>4.4164900000000005</v>
      </c>
      <c r="F198" s="44">
        <f>FLOOR(MIN(F195:F197),0.08333)</f>
        <v>5.9164300000000001</v>
      </c>
      <c r="G198" s="52">
        <f>FLOOR(MIN(G195:G197),0.0833)</f>
        <v>5.4145000000000003</v>
      </c>
      <c r="H198" s="51">
        <f>FLOOR(MIN(H195:H197),0.08333)</f>
        <v>3.83318</v>
      </c>
      <c r="I198" s="44">
        <f>FLOOR(MIN(I195:I197),0.08333)</f>
        <v>5.1664599999999998</v>
      </c>
      <c r="J198" s="52">
        <f>FLOOR(MIN(J195:J197),0.0833)</f>
        <v>4.7481</v>
      </c>
      <c r="K198" s="51">
        <f>FLOOR(MIN(K195:K197),0.08333)</f>
        <v>3.49986</v>
      </c>
      <c r="L198" s="44">
        <f>FLOOR(MIN(L195:L197),0.08333)</f>
        <v>4.66648</v>
      </c>
      <c r="M198" s="52">
        <f>FLOOR(MIN(M195:M197),0.0833)</f>
        <v>4.3315999999999999</v>
      </c>
      <c r="N198" s="51">
        <f>FLOOR(MIN(N195:N197),0.08333)</f>
        <v>3.24987</v>
      </c>
      <c r="O198" s="44">
        <f>FLOOR(MIN(O195:O197),0.08333)</f>
        <v>4.3331600000000003</v>
      </c>
      <c r="P198" s="52">
        <f>FLOOR(MIN(P195:P197),0.0833)</f>
        <v>3.9984000000000002</v>
      </c>
      <c r="Q198" s="51">
        <f>FLOOR(MIN(Q195:Q197),0.08333)</f>
        <v>3.0832100000000002</v>
      </c>
      <c r="R198" s="44">
        <f>FLOOR(MIN(R195:R197),0.08333)</f>
        <v>3.9998399999999998</v>
      </c>
      <c r="S198" s="52">
        <f>FLOOR(MIN(S195:S197),0.0833)</f>
        <v>3.7484999999999999</v>
      </c>
      <c r="T198" s="51">
        <f>FLOOR(MIN(T195:T197),0.08333)</f>
        <v>4.08317</v>
      </c>
      <c r="U198" s="44">
        <f>FLOOR(MIN(U195:U197),0.08333)</f>
        <v>5.4997800000000003</v>
      </c>
      <c r="V198" s="52">
        <f>FLOOR(MIN(V195:V197),0.0833)</f>
        <v>5.0812999999999997</v>
      </c>
      <c r="W198" s="51">
        <f>FLOOR(MIN(W195:W197),0.08333)</f>
        <v>3.6665200000000002</v>
      </c>
      <c r="X198" s="44">
        <f>FLOOR(MIN(X195:X197),0.08333)</f>
        <v>4.9164700000000003</v>
      </c>
      <c r="Y198" s="52">
        <f>FLOOR(MIN(Y195:Y197),0.0833)</f>
        <v>4.4981999999999998</v>
      </c>
      <c r="Z198" s="185"/>
      <c r="AG198" s="23"/>
      <c r="AH198" s="23"/>
      <c r="AI198" s="23"/>
      <c r="AJ198" s="23"/>
      <c r="AK198" s="23"/>
      <c r="AL198" s="23"/>
      <c r="AM198" s="23"/>
      <c r="AN198" s="23"/>
      <c r="AO198" s="23"/>
      <c r="AP198" s="23"/>
      <c r="AQ198" s="23"/>
      <c r="AR198" s="23"/>
      <c r="AS198" s="23"/>
      <c r="AT198" s="109"/>
      <c r="AU198" s="109"/>
      <c r="AV198" s="23"/>
      <c r="AW198" s="23"/>
      <c r="AX198" s="23"/>
      <c r="AY198" s="23"/>
    </row>
    <row r="199" spans="1:51" ht="12.75" customHeight="1" thickBot="1">
      <c r="A199" s="107"/>
      <c r="B199" s="187"/>
      <c r="C199" s="107"/>
      <c r="D199" s="78"/>
      <c r="E199" s="107"/>
      <c r="F199" s="107"/>
      <c r="G199" s="107"/>
      <c r="H199" s="107"/>
      <c r="I199" s="107"/>
      <c r="J199" s="107"/>
      <c r="K199" s="107"/>
      <c r="L199" s="107"/>
      <c r="M199" s="107"/>
      <c r="N199" s="107"/>
      <c r="O199" s="107"/>
      <c r="P199" s="107"/>
      <c r="Q199" s="107"/>
      <c r="R199" s="107"/>
      <c r="S199" s="107"/>
      <c r="T199" s="107"/>
      <c r="U199" s="107"/>
      <c r="V199" s="107"/>
      <c r="W199" s="107"/>
      <c r="X199" s="107"/>
      <c r="Y199" s="107"/>
      <c r="Z199" s="107"/>
      <c r="AG199" s="23"/>
      <c r="AH199" s="23"/>
      <c r="AI199" s="23"/>
      <c r="AJ199" s="23"/>
      <c r="AK199" s="23"/>
      <c r="AL199" s="23"/>
      <c r="AM199" s="23"/>
      <c r="AN199" s="23"/>
      <c r="AO199" s="23"/>
      <c r="AP199" s="23"/>
      <c r="AQ199" s="23"/>
      <c r="AR199" s="23"/>
      <c r="AS199" s="23"/>
      <c r="AT199" s="320"/>
      <c r="AU199" s="320"/>
      <c r="AV199" s="23"/>
      <c r="AW199" s="23"/>
      <c r="AX199" s="23"/>
      <c r="AY199" s="23"/>
    </row>
    <row r="200" spans="1:51" ht="12.75" customHeight="1">
      <c r="A200" s="107"/>
      <c r="B200" s="317" t="s">
        <v>28</v>
      </c>
      <c r="C200" s="317"/>
      <c r="D200" s="78" t="s">
        <v>29</v>
      </c>
      <c r="E200" s="28"/>
      <c r="F200" s="29">
        <f>F$100</f>
        <v>20</v>
      </c>
      <c r="G200" s="30"/>
      <c r="H200" s="28"/>
      <c r="I200" s="29">
        <f>I$100</f>
        <v>30</v>
      </c>
      <c r="J200" s="30"/>
      <c r="K200" s="28"/>
      <c r="L200" s="29">
        <f>L$100</f>
        <v>40</v>
      </c>
      <c r="M200" s="30"/>
      <c r="N200" s="28"/>
      <c r="O200" s="29">
        <f>O$100</f>
        <v>50</v>
      </c>
      <c r="P200" s="30"/>
      <c r="Q200" s="28"/>
      <c r="R200" s="29">
        <f>R$100</f>
        <v>60</v>
      </c>
      <c r="S200" s="30"/>
      <c r="T200" s="28"/>
      <c r="U200" s="29">
        <f>U$100</f>
        <v>25</v>
      </c>
      <c r="V200" s="30"/>
      <c r="W200" s="28"/>
      <c r="X200" s="29">
        <f>X$100</f>
        <v>35</v>
      </c>
      <c r="Y200" s="30"/>
      <c r="Z200" s="184"/>
      <c r="AG200" s="109"/>
      <c r="AH200" s="109"/>
      <c r="AI200" s="109"/>
      <c r="AJ200" s="109"/>
      <c r="AK200" s="109"/>
      <c r="AL200" s="109"/>
      <c r="AM200" s="109"/>
      <c r="AN200" s="109"/>
      <c r="AO200" s="109"/>
      <c r="AP200" s="109"/>
      <c r="AQ200" s="109"/>
      <c r="AR200" s="109"/>
      <c r="AS200" s="109"/>
      <c r="AT200" s="109"/>
      <c r="AU200" s="110"/>
      <c r="AV200" s="109"/>
      <c r="AW200" s="109"/>
      <c r="AX200" s="109"/>
      <c r="AY200" s="109"/>
    </row>
    <row r="201" spans="1:51" ht="12.75" customHeight="1">
      <c r="B201" s="178"/>
      <c r="C201" s="53">
        <f>$C$101</f>
        <v>8.4</v>
      </c>
      <c r="D201" s="47"/>
      <c r="E201" s="32" t="s">
        <v>9</v>
      </c>
      <c r="F201" s="33" t="s">
        <v>10</v>
      </c>
      <c r="G201" s="34" t="s">
        <v>11</v>
      </c>
      <c r="H201" s="32" t="s">
        <v>9</v>
      </c>
      <c r="I201" s="33" t="s">
        <v>10</v>
      </c>
      <c r="J201" s="34" t="s">
        <v>11</v>
      </c>
      <c r="K201" s="32" t="s">
        <v>9</v>
      </c>
      <c r="L201" s="33" t="s">
        <v>10</v>
      </c>
      <c r="M201" s="34" t="s">
        <v>11</v>
      </c>
      <c r="N201" s="32" t="s">
        <v>9</v>
      </c>
      <c r="O201" s="33" t="s">
        <v>10</v>
      </c>
      <c r="P201" s="34" t="s">
        <v>11</v>
      </c>
      <c r="Q201" s="32" t="s">
        <v>9</v>
      </c>
      <c r="R201" s="33" t="s">
        <v>10</v>
      </c>
      <c r="S201" s="34" t="s">
        <v>11</v>
      </c>
      <c r="T201" s="32" t="s">
        <v>9</v>
      </c>
      <c r="U201" s="33" t="s">
        <v>10</v>
      </c>
      <c r="V201" s="34" t="s">
        <v>11</v>
      </c>
      <c r="W201" s="32" t="s">
        <v>9</v>
      </c>
      <c r="X201" s="33" t="s">
        <v>10</v>
      </c>
      <c r="Y201" s="34" t="s">
        <v>11</v>
      </c>
      <c r="Z201" s="185"/>
      <c r="AG201" s="109"/>
      <c r="AH201" s="109"/>
      <c r="AI201" s="109"/>
      <c r="AJ201" s="109"/>
      <c r="AK201" s="109"/>
      <c r="AL201" s="109"/>
      <c r="AM201" s="109"/>
      <c r="AN201" s="109"/>
      <c r="AO201" s="109"/>
      <c r="AP201" s="109"/>
      <c r="AQ201" s="109"/>
      <c r="AR201" s="109"/>
      <c r="AS201" s="109"/>
      <c r="AT201" s="165"/>
      <c r="AU201" s="23"/>
      <c r="AV201" s="109"/>
      <c r="AW201" s="109"/>
      <c r="AX201" s="109"/>
      <c r="AY201" s="109"/>
    </row>
    <row r="202" spans="1:51" ht="12.75" customHeight="1">
      <c r="A202" s="35" t="s">
        <v>17</v>
      </c>
      <c r="B202" s="36">
        <f>$B$102</f>
        <v>1.88</v>
      </c>
      <c r="C202" s="191"/>
      <c r="D202" s="37" t="s">
        <v>18</v>
      </c>
      <c r="E202" s="38">
        <f>((0.6666666*C191)/(F200*B202))^0.5</f>
        <v>7.821138449671901</v>
      </c>
      <c r="F202" s="39">
        <f>((0.6666666*C191)/(F200*B202))^0.5</f>
        <v>7.821138449671901</v>
      </c>
      <c r="G202" s="40">
        <f>((0.8333333333*C191)/(F200*B202))^0.5</f>
        <v>8.7442990544919219</v>
      </c>
      <c r="H202" s="38">
        <f>((0.6666666*C191)/(I200*B202))^0.5</f>
        <v>6.3859328031194824</v>
      </c>
      <c r="I202" s="39">
        <f>((0.6666666*C191)/(I200*B202))^0.5</f>
        <v>6.3859328031194824</v>
      </c>
      <c r="J202" s="40">
        <f>((0.8333333333*C191)/(I200*B202))^0.5</f>
        <v>7.1396902806022009</v>
      </c>
      <c r="K202" s="38">
        <f>((0.6666666*C191)/(L200*B202))^0.5</f>
        <v>5.5303800343618423</v>
      </c>
      <c r="L202" s="39">
        <f>((0.6666666*C191)/(L200*B202))^0.5</f>
        <v>5.5303800343618423</v>
      </c>
      <c r="M202" s="40">
        <f>((0.8333333333*C191)/(L200*B202))^0.5</f>
        <v>6.1831531581543535</v>
      </c>
      <c r="N202" s="38">
        <f>((0.6666666*C191)/(O200*B202))^0.5</f>
        <v>4.9465222792962802</v>
      </c>
      <c r="O202" s="39">
        <f>((0.6666666*C191)/(O200*B202))^0.5</f>
        <v>4.9465222792962802</v>
      </c>
      <c r="P202" s="40">
        <f>((0.8333333333*C191)/(O200*B202))^0.5</f>
        <v>5.5303803107702567</v>
      </c>
      <c r="Q202" s="38">
        <f>((0.6666666*C191)/(R200*B202))^0.5</f>
        <v>4.5155363892874041</v>
      </c>
      <c r="R202" s="39">
        <f>((0.6666666*C191)/(R200*B202))^0.5</f>
        <v>4.5155363892874041</v>
      </c>
      <c r="S202" s="40">
        <f>((0.8333333333*C191)/(R200*B202))^0.5</f>
        <v>5.0485234129855003</v>
      </c>
      <c r="T202" s="38">
        <f>((0.6666666*C191)/(U200*B202))^0.5</f>
        <v>6.9954388939614747</v>
      </c>
      <c r="U202" s="39">
        <f>((0.6666666*C191)/(U200*B202))^0.5</f>
        <v>6.9954388939614747</v>
      </c>
      <c r="V202" s="40">
        <f>((0.8333333333*C191)/(U200*B202))^0.5</f>
        <v>7.8211388405724298</v>
      </c>
      <c r="W202" s="38">
        <f>((0.6666666*C191)/(X200*B202))^0.5</f>
        <v>5.9122249449248878</v>
      </c>
      <c r="X202" s="39">
        <f>((0.6666666*C191)/(X200*B202))^0.5</f>
        <v>5.9122249449248878</v>
      </c>
      <c r="Y202" s="40">
        <f>((0.8333333333*C191)/(X200*B202))^0.5</f>
        <v>6.6100687679322458</v>
      </c>
      <c r="Z202" s="185"/>
      <c r="AG202" s="109"/>
      <c r="AH202" s="109"/>
      <c r="AI202" s="109"/>
      <c r="AJ202" s="109"/>
      <c r="AK202" s="109"/>
      <c r="AL202" s="109"/>
      <c r="AM202" s="109"/>
      <c r="AN202" s="109"/>
      <c r="AO202" s="109"/>
      <c r="AP202" s="109"/>
      <c r="AQ202" s="109"/>
      <c r="AR202" s="109"/>
      <c r="AS202" s="109"/>
      <c r="AT202" s="110"/>
      <c r="AU202" s="23"/>
      <c r="AV202" s="109"/>
      <c r="AW202" s="109"/>
      <c r="AX202" s="109"/>
      <c r="AY202" s="109"/>
    </row>
    <row r="203" spans="1:51" ht="12.75" customHeight="1">
      <c r="A203" s="35" t="s">
        <v>19</v>
      </c>
      <c r="B203" s="54">
        <f>$B$103</f>
        <v>30</v>
      </c>
      <c r="C203" s="191"/>
      <c r="D203" s="37" t="s">
        <v>21</v>
      </c>
      <c r="E203" s="38">
        <f>((76.8*C194)/(144*B203*F200))^0.3333333333333</f>
        <v>5.6040786613098081</v>
      </c>
      <c r="F203" s="39">
        <f>((185*C194)/(144*B203*F200))^0.3333333333333</f>
        <v>7.51232541247595</v>
      </c>
      <c r="G203" s="40">
        <f>((145*C194)/(144*B203*F200))^0.3333333333333</f>
        <v>6.926382693690373</v>
      </c>
      <c r="H203" s="38">
        <f>((76.8*C194)/(144*B203*I200))^0.3333333333333</f>
        <v>4.8956136413658644</v>
      </c>
      <c r="I203" s="39">
        <f>((185*C194)/(144*B203*I200))^0.3333333333333</f>
        <v>6.5626207250811364</v>
      </c>
      <c r="J203" s="40">
        <f>((145*C194)/(144*B203*I200))^0.3333333333333</f>
        <v>6.0507526124955744</v>
      </c>
      <c r="K203" s="38">
        <f>((76.8*C194)/(144*B203*L200))^0.3333333333333</f>
        <v>4.4479601811379679</v>
      </c>
      <c r="L203" s="39">
        <f>((185*C194)/(144*B203*L200))^0.3333333333333</f>
        <v>5.9625366312460173</v>
      </c>
      <c r="M203" s="40">
        <f>((145*C194)/(144*B203*L200))^0.3333333333333</f>
        <v>5.4974735871493419</v>
      </c>
      <c r="N203" s="38">
        <f>((76.8*C194)/(144*B203*O200))^0.3333333333333</f>
        <v>4.1291204618248836</v>
      </c>
      <c r="O203" s="39">
        <f>((185*C194)/(144*B203*O200))^0.3333333333333</f>
        <v>5.5351286895197758</v>
      </c>
      <c r="P203" s="40">
        <f>((145*C194)/(144*B203*O200))^0.3333333333333</f>
        <v>5.1034024030387517</v>
      </c>
      <c r="Q203" s="38">
        <f>((76.8*C194)/(144*B203*R200))^0.3333333333333</f>
        <v>3.8856511221671104</v>
      </c>
      <c r="R203" s="39">
        <f>((185*C194)/(144*B203*R200))^0.3333333333333</f>
        <v>5.2087555213311711</v>
      </c>
      <c r="S203" s="40">
        <f>((145*C194)/(144*B203*R200))^0.3333333333333</f>
        <v>4.8024855311375143</v>
      </c>
      <c r="T203" s="38">
        <f>((76.8*C194)/(144*B203*U200))^0.3333333333333</f>
        <v>5.2023657874046902</v>
      </c>
      <c r="U203" s="39">
        <f>((185*C194)/(144*B203*U200))^0.3333333333333</f>
        <v>6.9738251498028276</v>
      </c>
      <c r="V203" s="40">
        <f>((145*C194)/(144*B203*U200))^0.3333333333333</f>
        <v>6.4298841136724532</v>
      </c>
      <c r="W203" s="38">
        <f>((76.8*C194)/(144*B203*X200))^0.3333333333333</f>
        <v>4.6504131682265433</v>
      </c>
      <c r="X203" s="39">
        <f>((185*C194)/(144*B203*X200))^0.3333333333333</f>
        <v>6.2339269545541676</v>
      </c>
      <c r="Y203" s="40">
        <f>((145*C194)/(144*B203*X200))^0.3333333333333</f>
        <v>5.747696139473133</v>
      </c>
      <c r="Z203" s="185"/>
      <c r="AG203" s="165"/>
      <c r="AH203" s="165"/>
      <c r="AI203" s="165"/>
      <c r="AJ203" s="165"/>
      <c r="AK203" s="165"/>
      <c r="AL203" s="165"/>
      <c r="AM203" s="165"/>
      <c r="AN203" s="165"/>
      <c r="AO203" s="165"/>
      <c r="AP203" s="165"/>
      <c r="AQ203" s="165"/>
      <c r="AR203" s="165"/>
      <c r="AS203" s="165"/>
      <c r="AT203" s="110"/>
      <c r="AU203" s="23"/>
      <c r="AV203" s="165"/>
      <c r="AW203" s="165"/>
      <c r="AX203" s="165"/>
      <c r="AY203" s="165"/>
    </row>
    <row r="204" spans="1:51" ht="12.75" customHeight="1">
      <c r="A204" s="35" t="s">
        <v>25</v>
      </c>
      <c r="B204" s="55">
        <f>$B$104</f>
        <v>1.88</v>
      </c>
      <c r="C204" s="191"/>
      <c r="D204" s="37" t="s">
        <v>27</v>
      </c>
      <c r="E204" s="38">
        <f>(C198*12)/(0.5*F200*C201*B204)</f>
        <v>30.395136778115504</v>
      </c>
      <c r="F204" s="39">
        <f>(C198*12)/(1.25*F200*C201*B204)</f>
        <v>12.158054711246201</v>
      </c>
      <c r="G204" s="40">
        <f>(C198*12)/(1.1*F200*C201*B204)</f>
        <v>13.815971262779774</v>
      </c>
      <c r="H204" s="38">
        <f>(C198*12)/(0.5*I200*C201*B204)</f>
        <v>20.263424518743669</v>
      </c>
      <c r="I204" s="39">
        <f>(C198*12)/(1.25*I200*C201*B204)</f>
        <v>8.1053698074974676</v>
      </c>
      <c r="J204" s="40">
        <f>(C198*12)/(1.1*I200*C201*B204)</f>
        <v>9.21064750851985</v>
      </c>
      <c r="K204" s="38">
        <f>(C198*12)/(0.5*L200*C201*B204)</f>
        <v>15.197568389057752</v>
      </c>
      <c r="L204" s="39">
        <f>(C198*12)/(1.25*L200*C201*B204)</f>
        <v>6.0790273556231007</v>
      </c>
      <c r="M204" s="40">
        <f>(C198*12)/(1.1*L200*C201*B204)</f>
        <v>6.9079856313898871</v>
      </c>
      <c r="N204" s="38">
        <f>(C198*12)/(0.5*O200*C201*B204)</f>
        <v>12.158054711246201</v>
      </c>
      <c r="O204" s="39">
        <f>(C198*12)/(1.25*O200*C201*B204)</f>
        <v>4.86322188449848</v>
      </c>
      <c r="P204" s="40">
        <f>(C198*12)/(1.1*O200*C201*B204)</f>
        <v>5.5263885051119086</v>
      </c>
      <c r="Q204" s="38">
        <f>(C198*12)/(0.5*R200*C201*B204)</f>
        <v>10.131712259371835</v>
      </c>
      <c r="R204" s="39">
        <f>(C198*12)/(1.25*R200*C201*B204)</f>
        <v>4.0526849037487338</v>
      </c>
      <c r="S204" s="40">
        <f>(C198*12)/(1.1*R200*C201*B204)</f>
        <v>4.605323754259925</v>
      </c>
      <c r="T204" s="38">
        <f>(C198*12)/(0.5*U200*C201*B204)</f>
        <v>24.316109422492403</v>
      </c>
      <c r="U204" s="39">
        <f>(C198*12)/(1.25*U200*C201*B204)</f>
        <v>9.7264437689969601</v>
      </c>
      <c r="V204" s="40">
        <f>(C198*12)/(1.1*U200*C$101*B204)</f>
        <v>11.052777010223817</v>
      </c>
      <c r="W204" s="38">
        <f>(C198*12)/(0.5*X200*C201*B204)</f>
        <v>17.368649587494573</v>
      </c>
      <c r="X204" s="39">
        <f>(C198*12)/(1.25*X200*C201*B204)</f>
        <v>6.9474598349978294</v>
      </c>
      <c r="Y204" s="40">
        <f>(C198*12)/(1.1*X200*C201*B204)</f>
        <v>7.8948407215884409</v>
      </c>
      <c r="Z204" s="185"/>
      <c r="AG204" s="180"/>
      <c r="AH204" s="180"/>
      <c r="AI204" s="180"/>
      <c r="AJ204" s="180"/>
      <c r="AK204" s="180"/>
      <c r="AL204" s="180"/>
      <c r="AM204" s="180"/>
      <c r="AN204" s="180"/>
      <c r="AO204" s="180"/>
      <c r="AP204" s="180"/>
      <c r="AQ204" s="180"/>
      <c r="AR204" s="180"/>
      <c r="AS204" s="180"/>
      <c r="AT204" s="110"/>
      <c r="AU204" s="23"/>
      <c r="AV204" s="180"/>
      <c r="AW204" s="180"/>
      <c r="AX204" s="180"/>
      <c r="AY204" s="180"/>
    </row>
    <row r="205" spans="1:51" ht="12.75" customHeight="1" thickBot="1">
      <c r="A205" s="191"/>
      <c r="B205" s="191"/>
      <c r="C205" s="191"/>
      <c r="D205" s="78" t="s">
        <v>22</v>
      </c>
      <c r="E205" s="51">
        <f>FLOOR(MIN(E202:E204),0.08333)</f>
        <v>5.5831100000000005</v>
      </c>
      <c r="F205" s="44">
        <f>FLOOR(MIN(F202:F204),0.08333)</f>
        <v>7.4996999999999998</v>
      </c>
      <c r="G205" s="52">
        <f>FLOOR(MIN(G202:G204),0.0833)</f>
        <v>6.9138999999999999</v>
      </c>
      <c r="H205" s="51">
        <f>FLOOR(MIN(H202:H204),0.08333)</f>
        <v>4.8331400000000002</v>
      </c>
      <c r="I205" s="44">
        <f>FLOOR(MIN(I202:I204),0.08333)</f>
        <v>6.3330799999999998</v>
      </c>
      <c r="J205" s="52">
        <f>FLOOR(MIN(J202:J204),0.0833)</f>
        <v>5.9976000000000003</v>
      </c>
      <c r="K205" s="51">
        <f>FLOOR(MIN(K202:K204),0.08333)</f>
        <v>4.4164900000000005</v>
      </c>
      <c r="L205" s="44">
        <f>FLOOR(MIN(L202:L204),0.08333)</f>
        <v>5.4997800000000003</v>
      </c>
      <c r="M205" s="52">
        <f>FLOOR(MIN(M202:M204),0.0833)</f>
        <v>5.4145000000000003</v>
      </c>
      <c r="N205" s="51">
        <f>FLOOR(MIN(N202:N204),0.08333)</f>
        <v>4.08317</v>
      </c>
      <c r="O205" s="44">
        <f>FLOOR(MIN(O202:O204),0.08333)</f>
        <v>4.8331400000000002</v>
      </c>
      <c r="P205" s="52">
        <f>FLOOR(MIN(P202:P204),0.0833)</f>
        <v>5.0812999999999997</v>
      </c>
      <c r="Q205" s="51">
        <f>FLOOR(MIN(Q202:Q204),0.08333)</f>
        <v>3.83318</v>
      </c>
      <c r="R205" s="44">
        <f>FLOOR(MIN(R202:R204),0.08333)</f>
        <v>3.9998399999999998</v>
      </c>
      <c r="S205" s="52">
        <f>FLOOR(MIN(S202:S204),0.0833)</f>
        <v>4.5815000000000001</v>
      </c>
      <c r="T205" s="51">
        <f>FLOOR(MIN(T202:T204),0.08333)</f>
        <v>5.1664599999999998</v>
      </c>
      <c r="U205" s="44">
        <f>FLOOR(MIN(U202:U204),0.08333)</f>
        <v>6.9163899999999998</v>
      </c>
      <c r="V205" s="52">
        <f>FLOOR(MIN(V202:V204),0.0833)</f>
        <v>6.4141000000000004</v>
      </c>
      <c r="W205" s="51">
        <f>FLOOR(MIN(W202:W204),0.08333)</f>
        <v>4.5831499999999998</v>
      </c>
      <c r="X205" s="44">
        <f>FLOOR(MIN(X202:X204),0.08333)</f>
        <v>5.8331</v>
      </c>
      <c r="Y205" s="52">
        <f>FLOOR(MIN(Y202:Y204),0.0833)</f>
        <v>5.6643999999999997</v>
      </c>
      <c r="Z205" s="185"/>
      <c r="AG205" s="180"/>
      <c r="AH205" s="180"/>
      <c r="AI205" s="180"/>
      <c r="AJ205" s="180"/>
      <c r="AK205" s="180"/>
      <c r="AL205" s="180"/>
      <c r="AM205" s="180"/>
      <c r="AN205" s="180"/>
      <c r="AO205" s="180"/>
      <c r="AP205" s="180"/>
      <c r="AQ205" s="180"/>
      <c r="AR205" s="180"/>
      <c r="AS205" s="180"/>
      <c r="AT205" s="110"/>
      <c r="AU205" s="23"/>
      <c r="AV205" s="180"/>
      <c r="AW205" s="180"/>
      <c r="AX205" s="180"/>
      <c r="AY205" s="180"/>
    </row>
    <row r="206" spans="1:51" s="204" customFormat="1" ht="12.75" customHeight="1" thickBot="1">
      <c r="A206" s="200"/>
      <c r="B206" s="200"/>
      <c r="C206" s="200"/>
      <c r="D206" s="59"/>
      <c r="E206" s="202"/>
      <c r="F206" s="202"/>
      <c r="G206" s="202"/>
      <c r="H206" s="202"/>
      <c r="I206" s="202"/>
      <c r="J206" s="202"/>
      <c r="K206" s="202"/>
      <c r="L206" s="202"/>
      <c r="M206" s="202"/>
      <c r="N206" s="202"/>
      <c r="O206" s="202"/>
      <c r="P206" s="202"/>
      <c r="Q206" s="202"/>
      <c r="R206" s="202"/>
      <c r="S206" s="202"/>
      <c r="T206" s="202"/>
      <c r="U206" s="202"/>
      <c r="V206" s="202"/>
      <c r="W206" s="202"/>
      <c r="X206" s="202"/>
      <c r="Y206" s="202"/>
      <c r="Z206" s="202"/>
      <c r="AG206" s="196"/>
      <c r="AH206" s="196"/>
      <c r="AI206" s="196"/>
      <c r="AJ206" s="196"/>
      <c r="AK206" s="196"/>
      <c r="AL206" s="196"/>
      <c r="AM206" s="196"/>
      <c r="AN206" s="196"/>
      <c r="AO206" s="196"/>
      <c r="AP206" s="196"/>
      <c r="AQ206" s="196"/>
      <c r="AR206" s="196"/>
      <c r="AS206" s="196"/>
      <c r="AT206" s="199"/>
      <c r="AU206" s="58"/>
      <c r="AV206" s="196"/>
      <c r="AW206" s="196"/>
      <c r="AX206" s="196"/>
      <c r="AY206" s="196"/>
    </row>
    <row r="207" spans="1:51" ht="12.75" customHeight="1">
      <c r="A207" s="318" t="str">
        <f>$A$87</f>
        <v>12 x 1.25R</v>
      </c>
      <c r="B207" s="319"/>
      <c r="C207" s="27" t="s">
        <v>35</v>
      </c>
      <c r="D207" s="78" t="s">
        <v>16</v>
      </c>
      <c r="E207" s="28"/>
      <c r="F207" s="29">
        <f>F$87</f>
        <v>20</v>
      </c>
      <c r="G207" s="30"/>
      <c r="H207" s="28"/>
      <c r="I207" s="29">
        <f>I$87</f>
        <v>30</v>
      </c>
      <c r="J207" s="30"/>
      <c r="K207" s="28"/>
      <c r="L207" s="29">
        <f>L$87</f>
        <v>40</v>
      </c>
      <c r="M207" s="30"/>
      <c r="N207" s="28"/>
      <c r="O207" s="29">
        <f>O$87</f>
        <v>50</v>
      </c>
      <c r="P207" s="30"/>
      <c r="Q207" s="28"/>
      <c r="R207" s="29">
        <f>R$87</f>
        <v>60</v>
      </c>
      <c r="S207" s="30"/>
      <c r="T207" s="28"/>
      <c r="U207" s="29">
        <f>U$87</f>
        <v>25</v>
      </c>
      <c r="V207" s="30"/>
      <c r="W207" s="28"/>
      <c r="X207" s="29">
        <f>X$87</f>
        <v>35</v>
      </c>
      <c r="Y207" s="30"/>
      <c r="Z207" s="184"/>
      <c r="AG207" s="110"/>
      <c r="AH207" s="110"/>
      <c r="AI207" s="110"/>
      <c r="AJ207" s="110"/>
      <c r="AK207" s="110"/>
      <c r="AL207" s="110"/>
      <c r="AM207" s="110"/>
      <c r="AN207" s="110"/>
      <c r="AO207" s="110"/>
      <c r="AP207" s="110"/>
      <c r="AQ207" s="110"/>
      <c r="AR207" s="110"/>
      <c r="AS207" s="110"/>
      <c r="AT207" s="110"/>
      <c r="AU207" s="110"/>
      <c r="AV207" s="110"/>
      <c r="AW207" s="110"/>
      <c r="AX207" s="110"/>
      <c r="AY207" s="110"/>
    </row>
    <row r="208" spans="1:51" ht="12.75" customHeight="1">
      <c r="B208" s="31"/>
      <c r="D208" s="47"/>
      <c r="E208" s="32" t="s">
        <v>9</v>
      </c>
      <c r="F208" s="33" t="s">
        <v>10</v>
      </c>
      <c r="G208" s="34" t="s">
        <v>11</v>
      </c>
      <c r="H208" s="32" t="s">
        <v>9</v>
      </c>
      <c r="I208" s="33" t="s">
        <v>10</v>
      </c>
      <c r="J208" s="34" t="s">
        <v>11</v>
      </c>
      <c r="K208" s="32" t="s">
        <v>9</v>
      </c>
      <c r="L208" s="33" t="s">
        <v>10</v>
      </c>
      <c r="M208" s="34" t="s">
        <v>11</v>
      </c>
      <c r="N208" s="32" t="s">
        <v>9</v>
      </c>
      <c r="O208" s="33" t="s">
        <v>10</v>
      </c>
      <c r="P208" s="34" t="s">
        <v>11</v>
      </c>
      <c r="Q208" s="32" t="s">
        <v>9</v>
      </c>
      <c r="R208" s="33" t="s">
        <v>10</v>
      </c>
      <c r="S208" s="34" t="s">
        <v>11</v>
      </c>
      <c r="T208" s="32" t="s">
        <v>9</v>
      </c>
      <c r="U208" s="33" t="s">
        <v>10</v>
      </c>
      <c r="V208" s="34" t="s">
        <v>11</v>
      </c>
      <c r="W208" s="32" t="s">
        <v>9</v>
      </c>
      <c r="X208" s="33" t="s">
        <v>10</v>
      </c>
      <c r="Y208" s="34" t="s">
        <v>11</v>
      </c>
      <c r="Z208" s="185"/>
      <c r="AG208" s="110"/>
      <c r="AH208" s="110"/>
      <c r="AI208" s="110"/>
      <c r="AJ208" s="110"/>
      <c r="AK208" s="110"/>
      <c r="AL208" s="110"/>
      <c r="AM208" s="110"/>
      <c r="AN208" s="110"/>
      <c r="AO208" s="110"/>
      <c r="AP208" s="110"/>
      <c r="AQ208" s="110"/>
      <c r="AR208" s="110"/>
      <c r="AS208" s="110"/>
      <c r="AT208" s="110"/>
      <c r="AU208" s="110"/>
      <c r="AV208" s="110"/>
      <c r="AW208" s="110"/>
      <c r="AX208" s="110"/>
      <c r="AY208" s="110"/>
    </row>
    <row r="209" spans="1:51" ht="12.75" customHeight="1">
      <c r="A209" s="35" t="s">
        <v>17</v>
      </c>
      <c r="B209" s="36">
        <f>$B$89</f>
        <v>2.5</v>
      </c>
      <c r="C209" s="25"/>
      <c r="D209" s="37" t="s">
        <v>18</v>
      </c>
      <c r="E209" s="38">
        <f>((0.6666666*C211)/(F207*B209))^0.5</f>
        <v>10.801233957284696</v>
      </c>
      <c r="F209" s="39">
        <f>((0.6666666*C211)/(F207*B209))^0.5</f>
        <v>10.801233957284696</v>
      </c>
      <c r="G209" s="40">
        <f>((0.8333333333*C211)/(F207*B209))^0.5</f>
        <v>12.076147288249677</v>
      </c>
      <c r="H209" s="38">
        <f>((0.6666666*C211)/(I207*B209))^0.5</f>
        <v>8.8191705959234046</v>
      </c>
      <c r="I209" s="39">
        <f>((0.6666666*C211)/(I207*B209))^0.5</f>
        <v>8.8191705959234046</v>
      </c>
      <c r="J209" s="40">
        <f>((0.8333333333*C211)/(I207*B209))^0.5</f>
        <v>9.8601329716354904</v>
      </c>
      <c r="K209" s="38">
        <f>((0.6666666*C211)/(L207*B209))^0.5</f>
        <v>7.6376257763784157</v>
      </c>
      <c r="L209" s="39">
        <f>((0.6666666*C211)/(L207*B209))^0.5</f>
        <v>7.6376257763784157</v>
      </c>
      <c r="M209" s="40">
        <f>((0.8333333333*C211)/(L207*B209))^0.5</f>
        <v>8.5391256381288834</v>
      </c>
      <c r="N209" s="38">
        <f>((0.6666666*C211)/(O207*B209))^0.5</f>
        <v>6.8313001690746979</v>
      </c>
      <c r="O209" s="39">
        <f>((0.6666666*C211)/(O207*B209))^0.5</f>
        <v>6.8313001690746979</v>
      </c>
      <c r="P209" s="40">
        <f>((0.8333333333*C211)/(O207*B209))^0.5</f>
        <v>7.6376261581069809</v>
      </c>
      <c r="Q209" s="38">
        <f>((0.6666666*C211)/(R207*B209))^0.5</f>
        <v>6.2360953328184454</v>
      </c>
      <c r="R209" s="39">
        <f>((0.6666666*C211)/(R207*B209))^0.5</f>
        <v>6.2360953328184454</v>
      </c>
      <c r="S209" s="40">
        <f>((0.8333333333*C211)/(R207*B209))^0.5</f>
        <v>6.9721668876445202</v>
      </c>
      <c r="T209" s="38">
        <f>((0.6666666*C211)/(U207*B209))^0.5</f>
        <v>9.6609173477470556</v>
      </c>
      <c r="U209" s="39">
        <f>((0.6666666*C211)/(U207*B209))^0.5</f>
        <v>9.6609173477470556</v>
      </c>
      <c r="V209" s="40">
        <f>((0.8333333333*C211)/(U207*B209))^0.5</f>
        <v>10.801234497130409</v>
      </c>
      <c r="W209" s="38">
        <f>((0.6666666*C211)/(X207*B209))^0.5</f>
        <v>8.1649654010289598</v>
      </c>
      <c r="X209" s="39">
        <f>((0.6666666*C211)/(X207*B209))^0.5</f>
        <v>8.1649654010289598</v>
      </c>
      <c r="Y209" s="40">
        <f>((0.8333333333*C211)/(X207*B209))^0.5</f>
        <v>9.1287092915701944</v>
      </c>
      <c r="Z209" s="185"/>
      <c r="AG209" s="165"/>
      <c r="AH209" s="165"/>
      <c r="AI209" s="165"/>
      <c r="AJ209" s="165"/>
      <c r="AK209" s="165"/>
      <c r="AL209" s="165"/>
      <c r="AM209" s="165"/>
      <c r="AN209" s="165"/>
      <c r="AO209" s="165"/>
      <c r="AP209" s="165"/>
      <c r="AQ209" s="165"/>
      <c r="AR209" s="165"/>
      <c r="AS209" s="165"/>
      <c r="AT209" s="23"/>
      <c r="AU209" s="23"/>
      <c r="AV209" s="165"/>
      <c r="AW209" s="165"/>
      <c r="AX209" s="165"/>
      <c r="AY209" s="165"/>
    </row>
    <row r="210" spans="1:51" ht="12.75" customHeight="1">
      <c r="A210" s="35" t="s">
        <v>19</v>
      </c>
      <c r="B210" s="50">
        <v>120</v>
      </c>
      <c r="C210" s="42" t="s">
        <v>20</v>
      </c>
      <c r="D210" s="37" t="s">
        <v>21</v>
      </c>
      <c r="E210" s="38">
        <f>((76.8*C214)/(144*B210*F207))^0.3333333333333</f>
        <v>4.3640162875335262</v>
      </c>
      <c r="F210" s="39">
        <f>((185*C214)/(144*B210*F207))^0.3333333333333</f>
        <v>5.8500089735775882</v>
      </c>
      <c r="G210" s="40">
        <f>((145*C214)/(144*B210*F207))^0.3333333333333</f>
        <v>5.393722807218837</v>
      </c>
      <c r="H210" s="38">
        <f>((76.8*C214)/(144*B210*I207))^0.3333333333333</f>
        <v>3.8123193765803669</v>
      </c>
      <c r="I210" s="39">
        <f>((185*C214)/(144*B210*I207))^0.3333333333333</f>
        <v>5.1104535578494978</v>
      </c>
      <c r="J210" s="40">
        <f>((145*C214)/(144*B210*I207))^0.3333333333333</f>
        <v>4.7118508765890708</v>
      </c>
      <c r="K210" s="38">
        <f>((76.8*C214)/(144*B210*L207))^0.3333333333333</f>
        <v>3.4637220228186183</v>
      </c>
      <c r="L210" s="39">
        <f>((185*C214)/(144*B210*L207))^0.3333333333333</f>
        <v>4.6431551993403426</v>
      </c>
      <c r="M210" s="40">
        <f>((145*C214)/(144*B210*L207))^0.3333333333333</f>
        <v>4.2810006291021256</v>
      </c>
      <c r="N210" s="38">
        <f>((76.8*C214)/(144*B210*O207))^0.3333333333333</f>
        <v>3.2154346927707369</v>
      </c>
      <c r="O210" s="39">
        <f>((185*C214)/(144*B210*O207))^0.3333333333333</f>
        <v>4.3103234651978823</v>
      </c>
      <c r="P210" s="40">
        <f>((145*C214)/(144*B210*O207))^0.3333333333333</f>
        <v>3.9741289433459701</v>
      </c>
      <c r="Q210" s="38">
        <f>((76.8*C214)/(144*B210*R207))^0.3333333333333</f>
        <v>3.0258398944112823</v>
      </c>
      <c r="R210" s="39">
        <f>((185*C214)/(144*B210*R207))^0.3333333333333</f>
        <v>4.0561696768825533</v>
      </c>
      <c r="S210" s="40">
        <f>((145*C214)/(144*B210*R207))^0.3333333333333</f>
        <v>3.7397985191074725</v>
      </c>
      <c r="T210" s="38">
        <f>((76.8*C214)/(144*B210*U207))^0.3333333333333</f>
        <v>4.051193853984012</v>
      </c>
      <c r="U210" s="39">
        <f>((185*C214)/(144*B210*U207))^0.3333333333333</f>
        <v>5.4306672656584984</v>
      </c>
      <c r="V210" s="40">
        <f>((145*C214)/(144*B210*U207))^0.3333333333333</f>
        <v>5.0070887107179418</v>
      </c>
      <c r="W210" s="38">
        <f>((76.8*C214)/(144*B210*X207))^0.3333333333333</f>
        <v>3.6213765074378372</v>
      </c>
      <c r="X210" s="39">
        <f>((185*C214)/(144*B210*X207))^0.3333333333333</f>
        <v>4.8544926667053963</v>
      </c>
      <c r="Y210" s="40">
        <f>((145*C214)/(144*B210*X207))^0.3333333333333</f>
        <v>4.4758542990529344</v>
      </c>
      <c r="Z210" s="185"/>
      <c r="AG210" s="165"/>
      <c r="AH210" s="165"/>
      <c r="AI210" s="165"/>
      <c r="AJ210" s="165"/>
      <c r="AK210" s="165"/>
      <c r="AL210" s="165"/>
      <c r="AM210" s="165"/>
      <c r="AN210" s="165"/>
      <c r="AO210" s="165"/>
      <c r="AP210" s="165"/>
      <c r="AQ210" s="165"/>
      <c r="AR210" s="165"/>
      <c r="AS210" s="165"/>
      <c r="AT210" s="109"/>
      <c r="AU210" s="109"/>
      <c r="AV210" s="165"/>
      <c r="AW210" s="165"/>
      <c r="AX210" s="165"/>
      <c r="AY210" s="165"/>
    </row>
    <row r="211" spans="1:51" ht="12.75" customHeight="1" thickBot="1">
      <c r="A211" s="107"/>
      <c r="B211" s="187"/>
      <c r="C211" s="26">
        <v>8750</v>
      </c>
      <c r="D211" s="78" t="s">
        <v>22</v>
      </c>
      <c r="E211" s="43">
        <f t="shared" ref="E211:Y211" si="24">FLOOR(MIN(E209:E210),0.0833)</f>
        <v>4.3315999999999999</v>
      </c>
      <c r="F211" s="44">
        <f t="shared" si="24"/>
        <v>5.8309999999999995</v>
      </c>
      <c r="G211" s="45">
        <f t="shared" si="24"/>
        <v>5.3311999999999999</v>
      </c>
      <c r="H211" s="43">
        <f t="shared" si="24"/>
        <v>3.7484999999999999</v>
      </c>
      <c r="I211" s="44">
        <f t="shared" si="24"/>
        <v>5.0812999999999997</v>
      </c>
      <c r="J211" s="45">
        <f t="shared" si="24"/>
        <v>4.6647999999999996</v>
      </c>
      <c r="K211" s="43">
        <f t="shared" si="24"/>
        <v>3.4152999999999998</v>
      </c>
      <c r="L211" s="44">
        <f t="shared" si="24"/>
        <v>4.5815000000000001</v>
      </c>
      <c r="M211" s="45">
        <f t="shared" si="24"/>
        <v>4.2482999999999995</v>
      </c>
      <c r="N211" s="43">
        <f t="shared" si="24"/>
        <v>3.1654</v>
      </c>
      <c r="O211" s="44">
        <f t="shared" si="24"/>
        <v>4.2482999999999995</v>
      </c>
      <c r="P211" s="45">
        <f t="shared" si="24"/>
        <v>3.9150999999999998</v>
      </c>
      <c r="Q211" s="43">
        <f t="shared" si="24"/>
        <v>2.9988000000000001</v>
      </c>
      <c r="R211" s="44">
        <f t="shared" si="24"/>
        <v>3.9984000000000002</v>
      </c>
      <c r="S211" s="45">
        <f t="shared" si="24"/>
        <v>3.6652</v>
      </c>
      <c r="T211" s="43">
        <f t="shared" si="24"/>
        <v>3.9984000000000002</v>
      </c>
      <c r="U211" s="44">
        <f t="shared" si="24"/>
        <v>5.4145000000000003</v>
      </c>
      <c r="V211" s="45">
        <f t="shared" si="24"/>
        <v>4.9980000000000002</v>
      </c>
      <c r="W211" s="43">
        <f t="shared" si="24"/>
        <v>3.5819000000000001</v>
      </c>
      <c r="X211" s="44">
        <f t="shared" si="24"/>
        <v>4.8314000000000004</v>
      </c>
      <c r="Y211" s="45">
        <f t="shared" si="24"/>
        <v>4.4149000000000003</v>
      </c>
      <c r="Z211" s="185"/>
      <c r="AG211" s="23"/>
      <c r="AH211" s="23"/>
      <c r="AI211" s="23"/>
      <c r="AJ211" s="23"/>
      <c r="AK211" s="23"/>
      <c r="AL211" s="23"/>
      <c r="AM211" s="23"/>
      <c r="AN211" s="23"/>
      <c r="AO211" s="23"/>
      <c r="AP211" s="23"/>
      <c r="AQ211" s="23"/>
      <c r="AR211" s="23"/>
      <c r="AS211" s="23"/>
      <c r="AT211" s="109"/>
      <c r="AU211" s="109"/>
      <c r="AV211" s="23"/>
      <c r="AW211" s="23"/>
      <c r="AX211" s="23"/>
      <c r="AY211" s="23"/>
    </row>
    <row r="212" spans="1:51" ht="12.75" customHeight="1" thickBot="1">
      <c r="A212" s="107"/>
      <c r="B212" s="187"/>
      <c r="C212" s="188"/>
      <c r="D212" s="78"/>
      <c r="E212" s="185"/>
      <c r="F212" s="185"/>
      <c r="G212" s="185"/>
      <c r="H212" s="185"/>
      <c r="I212" s="185"/>
      <c r="J212" s="185"/>
      <c r="K212" s="185"/>
      <c r="L212" s="185"/>
      <c r="M212" s="185"/>
      <c r="N212" s="185"/>
      <c r="O212" s="185"/>
      <c r="P212" s="185"/>
      <c r="Q212" s="185"/>
      <c r="R212" s="185"/>
      <c r="S212" s="185"/>
      <c r="T212" s="185"/>
      <c r="U212" s="185"/>
      <c r="V212" s="185"/>
      <c r="W212" s="185"/>
      <c r="X212" s="185"/>
      <c r="Y212" s="185"/>
      <c r="Z212" s="185"/>
      <c r="AG212" s="23"/>
      <c r="AH212" s="23"/>
      <c r="AI212" s="23"/>
      <c r="AJ212" s="23"/>
      <c r="AK212" s="23"/>
      <c r="AL212" s="23"/>
      <c r="AM212" s="23"/>
      <c r="AN212" s="23"/>
      <c r="AO212" s="23"/>
      <c r="AP212" s="23"/>
      <c r="AQ212" s="23"/>
      <c r="AR212" s="23"/>
      <c r="AS212" s="23"/>
      <c r="AT212" s="165"/>
      <c r="AU212" s="165"/>
      <c r="AV212" s="23"/>
      <c r="AW212" s="23"/>
      <c r="AX212" s="23"/>
      <c r="AY212" s="23"/>
    </row>
    <row r="213" spans="1:51" ht="12.75" customHeight="1">
      <c r="A213" s="107"/>
      <c r="B213" s="187"/>
      <c r="C213" s="189" t="s">
        <v>23</v>
      </c>
      <c r="D213" s="78" t="s">
        <v>24</v>
      </c>
      <c r="E213" s="28"/>
      <c r="F213" s="29">
        <f>F$93</f>
        <v>20</v>
      </c>
      <c r="G213" s="30"/>
      <c r="H213" s="28"/>
      <c r="I213" s="29">
        <f>I$93</f>
        <v>30</v>
      </c>
      <c r="J213" s="30"/>
      <c r="K213" s="28"/>
      <c r="L213" s="29">
        <f>L$93</f>
        <v>40</v>
      </c>
      <c r="M213" s="30"/>
      <c r="N213" s="28"/>
      <c r="O213" s="29">
        <f>O$93</f>
        <v>50</v>
      </c>
      <c r="P213" s="30"/>
      <c r="Q213" s="28"/>
      <c r="R213" s="29">
        <f>R$93</f>
        <v>60</v>
      </c>
      <c r="S213" s="30"/>
      <c r="T213" s="28"/>
      <c r="U213" s="29">
        <f>U$93</f>
        <v>25</v>
      </c>
      <c r="V213" s="30"/>
      <c r="W213" s="28"/>
      <c r="X213" s="29">
        <f>X$93</f>
        <v>35</v>
      </c>
      <c r="Y213" s="30"/>
      <c r="Z213" s="184"/>
      <c r="AG213" s="109"/>
      <c r="AH213" s="109"/>
      <c r="AI213" s="109"/>
      <c r="AJ213" s="109"/>
      <c r="AK213" s="109"/>
      <c r="AL213" s="109"/>
      <c r="AM213" s="109"/>
      <c r="AN213" s="109"/>
      <c r="AO213" s="109"/>
      <c r="AP213" s="109"/>
      <c r="AQ213" s="109"/>
      <c r="AR213" s="109"/>
      <c r="AS213" s="109"/>
      <c r="AT213" s="165"/>
      <c r="AU213" s="165"/>
      <c r="AV213" s="109"/>
      <c r="AW213" s="109"/>
      <c r="AX213" s="109"/>
      <c r="AY213" s="109"/>
    </row>
    <row r="214" spans="1:51" ht="12.75" customHeight="1">
      <c r="B214" s="178"/>
      <c r="C214" s="26">
        <v>374000</v>
      </c>
      <c r="D214" s="47"/>
      <c r="E214" s="32" t="s">
        <v>9</v>
      </c>
      <c r="F214" s="33" t="s">
        <v>10</v>
      </c>
      <c r="G214" s="34" t="s">
        <v>11</v>
      </c>
      <c r="H214" s="32" t="s">
        <v>9</v>
      </c>
      <c r="I214" s="33" t="s">
        <v>10</v>
      </c>
      <c r="J214" s="34" t="s">
        <v>11</v>
      </c>
      <c r="K214" s="32" t="s">
        <v>9</v>
      </c>
      <c r="L214" s="33" t="s">
        <v>10</v>
      </c>
      <c r="M214" s="34" t="s">
        <v>11</v>
      </c>
      <c r="N214" s="32" t="s">
        <v>9</v>
      </c>
      <c r="O214" s="33" t="s">
        <v>10</v>
      </c>
      <c r="P214" s="34" t="s">
        <v>11</v>
      </c>
      <c r="Q214" s="32" t="s">
        <v>9</v>
      </c>
      <c r="R214" s="33" t="s">
        <v>10</v>
      </c>
      <c r="S214" s="34" t="s">
        <v>11</v>
      </c>
      <c r="T214" s="32" t="s">
        <v>9</v>
      </c>
      <c r="U214" s="33" t="s">
        <v>10</v>
      </c>
      <c r="V214" s="34" t="s">
        <v>11</v>
      </c>
      <c r="W214" s="32" t="s">
        <v>9</v>
      </c>
      <c r="X214" s="33" t="s">
        <v>10</v>
      </c>
      <c r="Y214" s="34" t="s">
        <v>11</v>
      </c>
      <c r="Z214" s="185"/>
      <c r="AG214" s="109"/>
      <c r="AH214" s="109"/>
      <c r="AI214" s="109"/>
      <c r="AJ214" s="109"/>
      <c r="AK214" s="109"/>
      <c r="AL214" s="109"/>
      <c r="AM214" s="109"/>
      <c r="AN214" s="109"/>
      <c r="AO214" s="109"/>
      <c r="AP214" s="109"/>
      <c r="AQ214" s="109"/>
      <c r="AR214" s="109"/>
      <c r="AS214" s="109"/>
      <c r="AT214" s="165"/>
      <c r="AU214" s="23"/>
      <c r="AV214" s="109"/>
      <c r="AW214" s="109"/>
      <c r="AX214" s="109"/>
      <c r="AY214" s="109"/>
    </row>
    <row r="215" spans="1:51" ht="12.75" customHeight="1">
      <c r="A215" s="35" t="s">
        <v>17</v>
      </c>
      <c r="B215" s="36">
        <f>$B$95</f>
        <v>1.88</v>
      </c>
      <c r="D215" s="37" t="s">
        <v>18</v>
      </c>
      <c r="E215" s="38">
        <f>((0.6666666*C211)/(F213*B215))^0.5</f>
        <v>12.455594263520581</v>
      </c>
      <c r="F215" s="39">
        <f>((0.6666666*C211)/(F213*B215))^0.5</f>
        <v>12.455594263520581</v>
      </c>
      <c r="G215" s="40">
        <f>((0.8333333333*C211)/(F213*B215))^0.5</f>
        <v>13.925778432704648</v>
      </c>
      <c r="H215" s="38">
        <f>((0.6666666*C211)/(I213*B215))^0.5</f>
        <v>10.169950129587551</v>
      </c>
      <c r="I215" s="39">
        <f>((0.6666666*C211)/(I213*B215))^0.5</f>
        <v>10.169950129587551</v>
      </c>
      <c r="J215" s="40">
        <f>((0.8333333333*C211)/(I213*B215))^0.5</f>
        <v>11.370350477060413</v>
      </c>
      <c r="K215" s="38">
        <f>((0.6666666*C211)/(L213*B215))^0.5</f>
        <v>8.8074351674436642</v>
      </c>
      <c r="L215" s="39">
        <f>((0.6666666*C211)/(L213*B215))^0.5</f>
        <v>8.8074351674436642</v>
      </c>
      <c r="M215" s="40">
        <f>((0.8333333333*C211)/(L213*B215))^0.5</f>
        <v>9.8470123630668294</v>
      </c>
      <c r="N215" s="38">
        <f>((0.6666666*C211)/(O213*B215))^0.5</f>
        <v>7.8776094967305097</v>
      </c>
      <c r="O215" s="39">
        <f>((0.6666666*C211)/(O213*B215))^0.5</f>
        <v>7.8776094967305097</v>
      </c>
      <c r="P215" s="40">
        <f>((0.8333333333*C211)/(O213*B215))^0.5</f>
        <v>8.8074356076393059</v>
      </c>
      <c r="Q215" s="38">
        <f>((0.6666666*C211)/(R213*B215))^0.5</f>
        <v>7.1912407009603658</v>
      </c>
      <c r="R215" s="39">
        <f>((0.6666666*C211)/(R213*B215))^0.5</f>
        <v>7.1912407009603658</v>
      </c>
      <c r="S215" s="40">
        <f>((0.8333333333*C211)/(R213*B215))^0.5</f>
        <v>8.0400519267971138</v>
      </c>
      <c r="T215" s="38">
        <f>((0.6666666*C211)/(U213*B215))^0.5</f>
        <v>11.140622189355378</v>
      </c>
      <c r="U215" s="39">
        <f>((0.6666666*C211)/(U213*B215))^0.5</f>
        <v>11.140622189355378</v>
      </c>
      <c r="V215" s="40">
        <f>((0.8333333333*C211)/(U213*B215))^0.5</f>
        <v>12.455594886051228</v>
      </c>
      <c r="W215" s="38">
        <f>((0.6666666*C211)/(X213*B215))^0.5</f>
        <v>9.4155442436566208</v>
      </c>
      <c r="X215" s="39">
        <f>((0.6666666*C211)/(X213*B215))^0.5</f>
        <v>9.4155442436566208</v>
      </c>
      <c r="Y215" s="40">
        <f>((0.8333333333*C211)/(X213*B215))^0.5</f>
        <v>10.52689901312095</v>
      </c>
      <c r="Z215" s="185"/>
      <c r="AG215" s="109"/>
      <c r="AH215" s="109"/>
      <c r="AI215" s="109"/>
      <c r="AJ215" s="109"/>
      <c r="AK215" s="109"/>
      <c r="AL215" s="109"/>
      <c r="AM215" s="109"/>
      <c r="AN215" s="109"/>
      <c r="AO215" s="109"/>
      <c r="AP215" s="109"/>
      <c r="AQ215" s="109"/>
      <c r="AR215" s="109"/>
      <c r="AS215" s="109"/>
      <c r="AT215" s="165"/>
      <c r="AU215" s="23"/>
      <c r="AV215" s="109"/>
      <c r="AW215" s="109"/>
      <c r="AX215" s="109"/>
      <c r="AY215" s="109"/>
    </row>
    <row r="216" spans="1:51" ht="12.75" customHeight="1">
      <c r="A216" s="35" t="s">
        <v>19</v>
      </c>
      <c r="B216" s="54">
        <v>120</v>
      </c>
      <c r="C216" s="25"/>
      <c r="D216" s="37" t="s">
        <v>21</v>
      </c>
      <c r="E216" s="38">
        <f>((76.8*C214)/(144*B216*F213))^0.3333333333333</f>
        <v>4.3640162875335262</v>
      </c>
      <c r="F216" s="39">
        <f>((185*C214)/(144*B216*F213))^0.3333333333333</f>
        <v>5.8500089735775882</v>
      </c>
      <c r="G216" s="40">
        <f>((145*C214)/(144*B216*F213))^0.3333333333333</f>
        <v>5.393722807218837</v>
      </c>
      <c r="H216" s="38">
        <f>((76.8*C214)/(144*B216*I213))^0.3333333333333</f>
        <v>3.8123193765803669</v>
      </c>
      <c r="I216" s="39">
        <f>((185*C214)/(144*B216*I213))^0.3333333333333</f>
        <v>5.1104535578494978</v>
      </c>
      <c r="J216" s="40">
        <f>((145*C214)/(144*B216*I213))^0.3333333333333</f>
        <v>4.7118508765890708</v>
      </c>
      <c r="K216" s="38">
        <f>((76.8*C214)/(144*B216*L213))^0.3333333333333</f>
        <v>3.4637220228186183</v>
      </c>
      <c r="L216" s="39">
        <f>((185*C214)/(144*B216*L213))^0.3333333333333</f>
        <v>4.6431551993403426</v>
      </c>
      <c r="M216" s="40">
        <f>((145*C214)/(144*B216*L213))^0.3333333333333</f>
        <v>4.2810006291021256</v>
      </c>
      <c r="N216" s="38">
        <f>((76.8*C214)/(144*B216*O213))^0.3333333333333</f>
        <v>3.2154346927707369</v>
      </c>
      <c r="O216" s="39">
        <f>((185*C214)/(144*B216*O213))^0.3333333333333</f>
        <v>4.3103234651978823</v>
      </c>
      <c r="P216" s="40">
        <f>((145*C214)/(144*B216*O213))^0.3333333333333</f>
        <v>3.9741289433459701</v>
      </c>
      <c r="Q216" s="38">
        <f>((76.8*C214)/(144*B216*R213))^0.3333333333333</f>
        <v>3.0258398944112823</v>
      </c>
      <c r="R216" s="39">
        <f>((185*C214)/(144*B216*R213))^0.3333333333333</f>
        <v>4.0561696768825533</v>
      </c>
      <c r="S216" s="40">
        <f>((145*C214)/(144*B216*R213))^0.3333333333333</f>
        <v>3.7397985191074725</v>
      </c>
      <c r="T216" s="38">
        <f>((76.8*C214)/(144*B216*U213))^0.3333333333333</f>
        <v>4.051193853984012</v>
      </c>
      <c r="U216" s="39">
        <f>((185*C214)/(144*B216*U213))^0.3333333333333</f>
        <v>5.4306672656584984</v>
      </c>
      <c r="V216" s="40">
        <f>((145*C214)/(144*B216*U213))^0.3333333333333</f>
        <v>5.0070887107179418</v>
      </c>
      <c r="W216" s="38">
        <f>((76.8*C214)/(144*B216*X213))^0.3333333333333</f>
        <v>3.6213765074378372</v>
      </c>
      <c r="X216" s="39">
        <f>((185*C214)/(144*B216*X213))^0.3333333333333</f>
        <v>4.8544926667053963</v>
      </c>
      <c r="Y216" s="40">
        <f>((145*C214)/(144*B216*X213))^0.3333333333333</f>
        <v>4.4758542990529344</v>
      </c>
      <c r="Z216" s="185"/>
      <c r="AG216" s="165"/>
      <c r="AH216" s="165"/>
      <c r="AI216" s="165"/>
      <c r="AJ216" s="165"/>
      <c r="AK216" s="165"/>
      <c r="AL216" s="165"/>
      <c r="AM216" s="165"/>
      <c r="AN216" s="165"/>
      <c r="AO216" s="165"/>
      <c r="AP216" s="165"/>
      <c r="AQ216" s="165"/>
      <c r="AR216" s="165"/>
      <c r="AS216" s="165"/>
      <c r="AT216" s="23"/>
      <c r="AU216" s="109"/>
      <c r="AV216" s="165"/>
      <c r="AW216" s="165"/>
      <c r="AX216" s="165"/>
      <c r="AY216" s="165"/>
    </row>
    <row r="217" spans="1:51" ht="12.75" customHeight="1">
      <c r="A217" s="35" t="s">
        <v>25</v>
      </c>
      <c r="B217" s="55">
        <f>$B$97</f>
        <v>1.88</v>
      </c>
      <c r="C217" s="190" t="s">
        <v>26</v>
      </c>
      <c r="D217" s="37" t="s">
        <v>27</v>
      </c>
      <c r="E217" s="38">
        <f>(C218*12)/(0.5*F213*C221*B217)</f>
        <v>41.79331306990882</v>
      </c>
      <c r="F217" s="39">
        <f>(C218*12)/(1.25*F213*C221*B217)</f>
        <v>16.717325227963528</v>
      </c>
      <c r="G217" s="40">
        <f>(C218*12)/(1.1*F213*C221*B217)</f>
        <v>18.996960486322191</v>
      </c>
      <c r="H217" s="38">
        <f>(C218*12)/(0.5*I213*C221*B217)</f>
        <v>27.862208713272544</v>
      </c>
      <c r="I217" s="39">
        <f>(C218*12)/(1.25*I213*C221*B217)</f>
        <v>11.144883485309018</v>
      </c>
      <c r="J217" s="40">
        <f>(C218*12)/(1.1*I213*C221*B217)</f>
        <v>12.664640324214792</v>
      </c>
      <c r="K217" s="38">
        <f>(C218*12)/(0.5*L213*C221*B217)</f>
        <v>20.89665653495441</v>
      </c>
      <c r="L217" s="39">
        <f>(C218*12)/(1.25*L213*C221*B217)</f>
        <v>8.3586626139817639</v>
      </c>
      <c r="M217" s="40">
        <f>(C218*12)/(1.1*L213*C221*B217)</f>
        <v>9.4984802431610955</v>
      </c>
      <c r="N217" s="38">
        <f>(C218*12)/(0.5*O213*C221*B217)</f>
        <v>16.717325227963528</v>
      </c>
      <c r="O217" s="57">
        <f>(C218*12)/(1.25*O213*C221*B217)</f>
        <v>6.6869300911854106</v>
      </c>
      <c r="P217" s="56">
        <f>(C218*12)/(1.1*O213*C221*B217)</f>
        <v>7.598784194528875</v>
      </c>
      <c r="Q217" s="70">
        <f>(C218*12)/(0.5*R213*C221*B217)</f>
        <v>13.931104356636272</v>
      </c>
      <c r="R217" s="57">
        <f>(C218*12)/(1.25*R213*C221*B217)</f>
        <v>5.572441742654509</v>
      </c>
      <c r="S217" s="56">
        <f>(C218*12)/(1.1*R213*C221*B217)</f>
        <v>6.3323201621073961</v>
      </c>
      <c r="T217" s="38">
        <f>(C218*12)/(0.5*U213*C221*B217)</f>
        <v>33.434650455927056</v>
      </c>
      <c r="U217" s="39">
        <f>(C218*12)/(1.25*U213*C221*B217)</f>
        <v>13.373860182370821</v>
      </c>
      <c r="V217" s="40">
        <f>(C218*12)/(1.1*U213*C221*B217)</f>
        <v>15.19756838905775</v>
      </c>
      <c r="W217" s="38">
        <f>(C218*12)/(0.5*X213*C221*B217)</f>
        <v>23.88189318280504</v>
      </c>
      <c r="X217" s="39">
        <f>(C218*12)/(1.25*X213*C221*B217)</f>
        <v>9.5527572731220154</v>
      </c>
      <c r="Y217" s="40">
        <f>(C218*12)/(1.1*X213*C221*B217)</f>
        <v>10.855405992184107</v>
      </c>
      <c r="Z217" s="185"/>
      <c r="AG217" s="110"/>
      <c r="AH217" s="110"/>
      <c r="AI217" s="110"/>
      <c r="AJ217" s="110"/>
      <c r="AK217" s="110"/>
      <c r="AL217" s="110"/>
      <c r="AM217" s="110"/>
      <c r="AN217" s="110"/>
      <c r="AO217" s="110"/>
      <c r="AP217" s="110"/>
      <c r="AQ217" s="110"/>
      <c r="AR217" s="110"/>
      <c r="AS217" s="110"/>
      <c r="AT217" s="23"/>
      <c r="AU217" s="109"/>
      <c r="AV217" s="110"/>
      <c r="AW217" s="110"/>
      <c r="AX217" s="110"/>
      <c r="AY217" s="110"/>
    </row>
    <row r="218" spans="1:51" ht="12.75" customHeight="1" thickBot="1">
      <c r="A218" s="107"/>
      <c r="B218" s="187"/>
      <c r="C218" s="50">
        <v>550</v>
      </c>
      <c r="D218" s="78" t="s">
        <v>22</v>
      </c>
      <c r="E218" s="51">
        <f>FLOOR(MIN(E215:E217),0.08333)</f>
        <v>4.3331600000000003</v>
      </c>
      <c r="F218" s="44">
        <f>FLOOR(MIN(F215:F217),0.08333)</f>
        <v>5.8331</v>
      </c>
      <c r="G218" s="52">
        <f>FLOOR(MIN(G215:G217),0.0833)</f>
        <v>5.3311999999999999</v>
      </c>
      <c r="H218" s="51">
        <f>FLOOR(MIN(H215:H217),0.08333)</f>
        <v>3.7498499999999999</v>
      </c>
      <c r="I218" s="44">
        <f>FLOOR(MIN(I215:I217),0.08333)</f>
        <v>5.0831299999999997</v>
      </c>
      <c r="J218" s="52">
        <f>FLOOR(MIN(J215:J217),0.0833)</f>
        <v>4.6647999999999996</v>
      </c>
      <c r="K218" s="51">
        <f>FLOOR(MIN(K215:K217),0.08333)</f>
        <v>3.4165299999999998</v>
      </c>
      <c r="L218" s="44">
        <f>FLOOR(MIN(L215:L217),0.08333)</f>
        <v>4.5831499999999998</v>
      </c>
      <c r="M218" s="52">
        <f>FLOOR(MIN(M215:M217),0.0833)</f>
        <v>4.2482999999999995</v>
      </c>
      <c r="N218" s="51">
        <f>FLOOR(MIN(N215:N217),0.08333)</f>
        <v>3.1665399999999999</v>
      </c>
      <c r="O218" s="71">
        <f>FLOOR(MIN(O215:O217),0.08333)</f>
        <v>4.2498300000000002</v>
      </c>
      <c r="P218" s="72">
        <f>FLOOR(MIN(P215:P217),0.0833)</f>
        <v>3.9150999999999998</v>
      </c>
      <c r="Q218" s="73">
        <f>FLOOR(MIN(Q215:Q217),0.08333)</f>
        <v>2.9998800000000001</v>
      </c>
      <c r="R218" s="71">
        <f>FLOOR(MIN(R215:R217),0.08333)</f>
        <v>3.9998399999999998</v>
      </c>
      <c r="S218" s="72">
        <f>FLOOR(MIN(S215:S217),0.0833)</f>
        <v>3.6652</v>
      </c>
      <c r="T218" s="51">
        <f>FLOOR(MIN(T215:T217),0.08333)</f>
        <v>3.9998399999999998</v>
      </c>
      <c r="U218" s="44">
        <f>FLOOR(MIN(U215:U217),0.08333)</f>
        <v>5.4164500000000002</v>
      </c>
      <c r="V218" s="52">
        <f>FLOOR(MIN(V215:V217),0.0833)</f>
        <v>4.9980000000000002</v>
      </c>
      <c r="W218" s="51">
        <f>FLOOR(MIN(W215:W217),0.08333)</f>
        <v>3.5831900000000001</v>
      </c>
      <c r="X218" s="44">
        <f>FLOOR(MIN(X215:X217),0.08333)</f>
        <v>4.8331400000000002</v>
      </c>
      <c r="Y218" s="52">
        <f>FLOOR(MIN(Y215:Y217),0.0833)</f>
        <v>4.4149000000000003</v>
      </c>
      <c r="Z218" s="185"/>
      <c r="AG218" s="23"/>
      <c r="AH218" s="23"/>
      <c r="AI218" s="23"/>
      <c r="AJ218" s="23"/>
      <c r="AK218" s="23"/>
      <c r="AL218" s="23"/>
      <c r="AM218" s="23"/>
      <c r="AN218" s="23"/>
      <c r="AO218" s="23"/>
      <c r="AP218" s="23"/>
      <c r="AQ218" s="23"/>
      <c r="AR218" s="23"/>
      <c r="AS218" s="23"/>
      <c r="AT218" s="109"/>
      <c r="AU218" s="109"/>
      <c r="AV218" s="23"/>
      <c r="AW218" s="23"/>
      <c r="AX218" s="23"/>
      <c r="AY218" s="23"/>
    </row>
    <row r="219" spans="1:51" ht="12.75" customHeight="1" thickBot="1">
      <c r="A219" s="107"/>
      <c r="B219" s="187"/>
      <c r="C219" s="107"/>
      <c r="D219" s="78"/>
      <c r="E219" s="107"/>
      <c r="F219" s="107"/>
      <c r="G219" s="107"/>
      <c r="H219" s="107"/>
      <c r="I219" s="107"/>
      <c r="J219" s="107"/>
      <c r="K219" s="107"/>
      <c r="L219" s="107"/>
      <c r="M219" s="107"/>
      <c r="N219" s="107"/>
      <c r="O219" s="205"/>
      <c r="P219" s="205"/>
      <c r="Q219" s="205"/>
      <c r="R219" s="205"/>
      <c r="S219" s="205"/>
      <c r="T219" s="107"/>
      <c r="U219" s="107"/>
      <c r="V219" s="107"/>
      <c r="W219" s="107"/>
      <c r="X219" s="107"/>
      <c r="Y219" s="107"/>
      <c r="Z219" s="107"/>
      <c r="AG219" s="23"/>
      <c r="AH219" s="23"/>
      <c r="AI219" s="23"/>
      <c r="AJ219" s="23"/>
      <c r="AK219" s="23"/>
      <c r="AL219" s="23"/>
      <c r="AM219" s="23"/>
      <c r="AN219" s="23"/>
      <c r="AO219" s="23"/>
      <c r="AP219" s="23"/>
      <c r="AQ219" s="23"/>
      <c r="AR219" s="23"/>
      <c r="AS219" s="23"/>
      <c r="AT219" s="320"/>
      <c r="AU219" s="320"/>
      <c r="AV219" s="23"/>
      <c r="AW219" s="23"/>
      <c r="AX219" s="23"/>
      <c r="AY219" s="23"/>
    </row>
    <row r="220" spans="1:51" ht="12.75" customHeight="1">
      <c r="A220" s="107"/>
      <c r="B220" s="317" t="s">
        <v>28</v>
      </c>
      <c r="C220" s="317"/>
      <c r="D220" s="78" t="s">
        <v>29</v>
      </c>
      <c r="E220" s="28"/>
      <c r="F220" s="29">
        <f>F$100</f>
        <v>20</v>
      </c>
      <c r="G220" s="30"/>
      <c r="H220" s="28"/>
      <c r="I220" s="29">
        <f>I$100</f>
        <v>30</v>
      </c>
      <c r="J220" s="30"/>
      <c r="K220" s="28"/>
      <c r="L220" s="29">
        <f>L$100</f>
        <v>40</v>
      </c>
      <c r="M220" s="30"/>
      <c r="N220" s="28"/>
      <c r="O220" s="29">
        <f>O$100</f>
        <v>50</v>
      </c>
      <c r="P220" s="30"/>
      <c r="Q220" s="28"/>
      <c r="R220" s="29">
        <f>R$100</f>
        <v>60</v>
      </c>
      <c r="S220" s="30"/>
      <c r="T220" s="28"/>
      <c r="U220" s="29">
        <f>U$100</f>
        <v>25</v>
      </c>
      <c r="V220" s="30"/>
      <c r="W220" s="28"/>
      <c r="X220" s="29">
        <f>X$100</f>
        <v>35</v>
      </c>
      <c r="Y220" s="30"/>
      <c r="Z220" s="184"/>
      <c r="AG220" s="109"/>
      <c r="AH220" s="109"/>
      <c r="AI220" s="109"/>
      <c r="AJ220" s="109"/>
      <c r="AK220" s="109"/>
      <c r="AL220" s="109"/>
      <c r="AM220" s="109"/>
      <c r="AN220" s="109"/>
      <c r="AO220" s="109"/>
      <c r="AP220" s="109"/>
      <c r="AQ220" s="109"/>
      <c r="AR220" s="109"/>
      <c r="AS220" s="109"/>
      <c r="AT220" s="109"/>
      <c r="AU220" s="110"/>
      <c r="AV220" s="109"/>
      <c r="AW220" s="109"/>
      <c r="AX220" s="109"/>
      <c r="AY220" s="109"/>
    </row>
    <row r="221" spans="1:51" ht="12.75" customHeight="1">
      <c r="B221" s="178"/>
      <c r="C221" s="53">
        <f>$C$101</f>
        <v>8.4</v>
      </c>
      <c r="D221" s="47"/>
      <c r="E221" s="32" t="s">
        <v>9</v>
      </c>
      <c r="F221" s="33" t="s">
        <v>10</v>
      </c>
      <c r="G221" s="34" t="s">
        <v>11</v>
      </c>
      <c r="H221" s="32" t="s">
        <v>9</v>
      </c>
      <c r="I221" s="33" t="s">
        <v>10</v>
      </c>
      <c r="J221" s="34" t="s">
        <v>11</v>
      </c>
      <c r="K221" s="32" t="s">
        <v>9</v>
      </c>
      <c r="L221" s="33" t="s">
        <v>10</v>
      </c>
      <c r="M221" s="34" t="s">
        <v>11</v>
      </c>
      <c r="N221" s="32" t="s">
        <v>9</v>
      </c>
      <c r="O221" s="74" t="s">
        <v>10</v>
      </c>
      <c r="P221" s="75" t="s">
        <v>11</v>
      </c>
      <c r="Q221" s="76" t="s">
        <v>9</v>
      </c>
      <c r="R221" s="74" t="s">
        <v>10</v>
      </c>
      <c r="S221" s="75" t="s">
        <v>11</v>
      </c>
      <c r="T221" s="32" t="s">
        <v>9</v>
      </c>
      <c r="U221" s="33" t="s">
        <v>10</v>
      </c>
      <c r="V221" s="34" t="s">
        <v>11</v>
      </c>
      <c r="W221" s="32" t="s">
        <v>9</v>
      </c>
      <c r="X221" s="33" t="s">
        <v>10</v>
      </c>
      <c r="Y221" s="34" t="s">
        <v>11</v>
      </c>
      <c r="Z221" s="185"/>
      <c r="AG221" s="109"/>
      <c r="AH221" s="109"/>
      <c r="AI221" s="109"/>
      <c r="AJ221" s="109"/>
      <c r="AK221" s="109"/>
      <c r="AL221" s="109"/>
      <c r="AM221" s="109"/>
      <c r="AN221" s="109"/>
      <c r="AO221" s="109"/>
      <c r="AP221" s="109"/>
      <c r="AQ221" s="109"/>
      <c r="AR221" s="109"/>
      <c r="AS221" s="109"/>
      <c r="AT221" s="165"/>
      <c r="AU221" s="23"/>
      <c r="AV221" s="109"/>
      <c r="AW221" s="109"/>
      <c r="AX221" s="109"/>
      <c r="AY221" s="109"/>
    </row>
    <row r="222" spans="1:51" ht="12.75" customHeight="1">
      <c r="A222" s="35" t="s">
        <v>17</v>
      </c>
      <c r="B222" s="36">
        <f>$B$102</f>
        <v>1.88</v>
      </c>
      <c r="C222" s="191"/>
      <c r="D222" s="37" t="s">
        <v>18</v>
      </c>
      <c r="E222" s="38">
        <f>((0.6666666*C211)/(F220*B222))^0.5</f>
        <v>12.455594263520581</v>
      </c>
      <c r="F222" s="39">
        <f>((0.6666666*C211)/(F220*B222))^0.5</f>
        <v>12.455594263520581</v>
      </c>
      <c r="G222" s="40">
        <f>((0.8333333333*C211)/(F220*B222))^0.5</f>
        <v>13.925778432704648</v>
      </c>
      <c r="H222" s="38">
        <f>((0.6666666*C211)/(I220*B222))^0.5</f>
        <v>10.169950129587551</v>
      </c>
      <c r="I222" s="39">
        <f>((0.6666666*C211)/(I220*B222))^0.5</f>
        <v>10.169950129587551</v>
      </c>
      <c r="J222" s="40">
        <f>((0.8333333333*C211)/(I220*B222))^0.5</f>
        <v>11.370350477060413</v>
      </c>
      <c r="K222" s="38">
        <f>((0.6666666*C211)/(L220*B222))^0.5</f>
        <v>8.8074351674436642</v>
      </c>
      <c r="L222" s="39">
        <f>((0.6666666*C211)/(L220*B222))^0.5</f>
        <v>8.8074351674436642</v>
      </c>
      <c r="M222" s="40">
        <f>((0.8333333333*C211)/(L220*B222))^0.5</f>
        <v>9.8470123630668294</v>
      </c>
      <c r="N222" s="38">
        <f>((0.6666666*C211)/(O220*B222))^0.5</f>
        <v>7.8776094967305097</v>
      </c>
      <c r="O222" s="57">
        <f>((0.6666666*C211)/(O220*B222))^0.5</f>
        <v>7.8776094967305097</v>
      </c>
      <c r="P222" s="56">
        <f>((0.8333333333*C211)/(O220*B222))^0.5</f>
        <v>8.8074356076393059</v>
      </c>
      <c r="Q222" s="70">
        <f>((0.6666666*C211)/(R220*B222))^0.5</f>
        <v>7.1912407009603658</v>
      </c>
      <c r="R222" s="57">
        <f>((0.6666666*C211)/(R220*B222))^0.5</f>
        <v>7.1912407009603658</v>
      </c>
      <c r="S222" s="56">
        <f>((0.8333333333*C211)/(R220*B222))^0.5</f>
        <v>8.0400519267971138</v>
      </c>
      <c r="T222" s="38">
        <f>((0.6666666*C211)/(U220*B222))^0.5</f>
        <v>11.140622189355378</v>
      </c>
      <c r="U222" s="39">
        <f>((0.6666666*C211)/(U220*B222))^0.5</f>
        <v>11.140622189355378</v>
      </c>
      <c r="V222" s="40">
        <f>((0.8333333333*C211)/(U220*B222))^0.5</f>
        <v>12.455594886051228</v>
      </c>
      <c r="W222" s="38">
        <f>((0.6666666*C211)/(X220*B222))^0.5</f>
        <v>9.4155442436566208</v>
      </c>
      <c r="X222" s="39">
        <f>((0.6666666*C211)/(X220*B222))^0.5</f>
        <v>9.4155442436566208</v>
      </c>
      <c r="Y222" s="40">
        <f>((0.8333333333*C211)/(X220*B222))^0.5</f>
        <v>10.52689901312095</v>
      </c>
      <c r="Z222" s="185"/>
      <c r="AG222" s="109"/>
      <c r="AH222" s="109"/>
      <c r="AI222" s="109"/>
      <c r="AJ222" s="109"/>
      <c r="AK222" s="109"/>
      <c r="AL222" s="109"/>
      <c r="AM222" s="109"/>
      <c r="AN222" s="109"/>
      <c r="AO222" s="109"/>
      <c r="AP222" s="109"/>
      <c r="AQ222" s="109"/>
      <c r="AR222" s="109"/>
      <c r="AS222" s="109"/>
      <c r="AT222" s="110"/>
      <c r="AU222" s="23"/>
      <c r="AV222" s="109"/>
      <c r="AW222" s="109"/>
      <c r="AX222" s="109"/>
      <c r="AY222" s="109"/>
    </row>
    <row r="223" spans="1:51" ht="12.75" customHeight="1">
      <c r="A223" s="35" t="s">
        <v>19</v>
      </c>
      <c r="B223" s="54">
        <f>$B$103</f>
        <v>30</v>
      </c>
      <c r="C223" s="191"/>
      <c r="D223" s="37" t="s">
        <v>21</v>
      </c>
      <c r="E223" s="38">
        <f>((76.8*C214)/(144*B223*F220))^0.3333333333333</f>
        <v>6.9274440456367561</v>
      </c>
      <c r="F223" s="39">
        <f>((185*C214)/(144*B223*F220))^0.3333333333333</f>
        <v>9.2863103986800386</v>
      </c>
      <c r="G223" s="40">
        <f>((145*C214)/(144*B223*F220))^0.3333333333333</f>
        <v>8.562001258203658</v>
      </c>
      <c r="H223" s="38">
        <f>((76.8*C214)/(144*B223*I220))^0.3333333333333</f>
        <v>6.0516797888221445</v>
      </c>
      <c r="I223" s="39">
        <f>((185*C214)/(144*B223*I220))^0.3333333333333</f>
        <v>8.1123393537645452</v>
      </c>
      <c r="J223" s="40">
        <f>((145*C214)/(144*B223*I220))^0.3333333333333</f>
        <v>7.4795970382144272</v>
      </c>
      <c r="K223" s="38">
        <f>((76.8*C214)/(144*B223*L220))^0.3333333333333</f>
        <v>5.4983159827474406</v>
      </c>
      <c r="L223" s="39">
        <f>((185*C214)/(144*B223*L220))^0.3333333333333</f>
        <v>7.3705494478841356</v>
      </c>
      <c r="M223" s="40">
        <f>((145*C214)/(144*B223*L220))^0.3333333333333</f>
        <v>6.7956649021129225</v>
      </c>
      <c r="N223" s="38">
        <f>((76.8*C214)/(144*B223*O220))^0.3333333333333</f>
        <v>5.104184413839076</v>
      </c>
      <c r="O223" s="57">
        <f>((185*C214)/(144*B223*O220))^0.3333333333333</f>
        <v>6.842212002978016</v>
      </c>
      <c r="P223" s="56">
        <f>((145*C214)/(144*B223*O220))^0.3333333333333</f>
        <v>6.3085364653243703</v>
      </c>
      <c r="Q223" s="70">
        <f>((76.8*C214)/(144*B223*R220))^0.3333333333333</f>
        <v>4.8032214314755928</v>
      </c>
      <c r="R223" s="57">
        <f>((185*C214)/(144*B223*R220))^0.3333333333333</f>
        <v>6.43876801204458</v>
      </c>
      <c r="S223" s="56">
        <f>((145*C214)/(144*B223*R220))^0.3333333333333</f>
        <v>5.9365601033800415</v>
      </c>
      <c r="T223" s="38">
        <f>((76.8*C214)/(144*B223*U220))^0.3333333333333</f>
        <v>6.4308693855410288</v>
      </c>
      <c r="U223" s="39">
        <f>((185*C214)/(144*B223*U220))^0.3333333333333</f>
        <v>8.6206469303951661</v>
      </c>
      <c r="V223" s="40">
        <f>((145*C214)/(144*B223*U220))^0.3333333333333</f>
        <v>7.9482578866913887</v>
      </c>
      <c r="W223" s="38">
        <f>((76.8*C214)/(144*B223*X220))^0.3333333333333</f>
        <v>5.748576877479481</v>
      </c>
      <c r="X223" s="39">
        <f>((185*C214)/(144*B223*X220))^0.3333333333333</f>
        <v>7.7060267658996979</v>
      </c>
      <c r="Y223" s="40">
        <f>((145*C214)/(144*B223*X220))^0.3333333333333</f>
        <v>7.1049758227726869</v>
      </c>
      <c r="Z223" s="185"/>
      <c r="AG223" s="165"/>
      <c r="AH223" s="165"/>
      <c r="AI223" s="165"/>
      <c r="AJ223" s="165"/>
      <c r="AK223" s="165"/>
      <c r="AL223" s="165"/>
      <c r="AM223" s="165"/>
      <c r="AN223" s="165"/>
      <c r="AO223" s="165"/>
      <c r="AP223" s="165"/>
      <c r="AQ223" s="165"/>
      <c r="AR223" s="165"/>
      <c r="AS223" s="165"/>
      <c r="AT223" s="110"/>
      <c r="AU223" s="23"/>
      <c r="AV223" s="165"/>
      <c r="AW223" s="165"/>
      <c r="AX223" s="165"/>
      <c r="AY223" s="165"/>
    </row>
    <row r="224" spans="1:51" ht="12.75" customHeight="1">
      <c r="A224" s="35" t="s">
        <v>25</v>
      </c>
      <c r="B224" s="55">
        <f>$B$104</f>
        <v>1.88</v>
      </c>
      <c r="C224" s="191"/>
      <c r="D224" s="37" t="s">
        <v>27</v>
      </c>
      <c r="E224" s="38">
        <f>(C218*12)/(0.5*F220*C221*B224)</f>
        <v>41.79331306990882</v>
      </c>
      <c r="F224" s="39">
        <f>(C218*12)/(1.25*F220*C221*B224)</f>
        <v>16.717325227963528</v>
      </c>
      <c r="G224" s="40">
        <f>(C218*12)/(1.1*F220*C221*B224)</f>
        <v>18.996960486322191</v>
      </c>
      <c r="H224" s="38">
        <f>(C218*12)/(0.5*I220*C221*B224)</f>
        <v>27.862208713272544</v>
      </c>
      <c r="I224" s="39">
        <f>(C218*12)/(1.25*I220*C221*B224)</f>
        <v>11.144883485309018</v>
      </c>
      <c r="J224" s="40">
        <f>(C218*12)/(1.1*I220*C221*B224)</f>
        <v>12.664640324214792</v>
      </c>
      <c r="K224" s="38">
        <f>(C218*12)/(0.5*L220*C221*B224)</f>
        <v>20.89665653495441</v>
      </c>
      <c r="L224" s="39">
        <f>(C218*12)/(1.25*L220*C221*B224)</f>
        <v>8.3586626139817639</v>
      </c>
      <c r="M224" s="40">
        <f>(C218*12)/(1.1*L220*C221*B224)</f>
        <v>9.4984802431610955</v>
      </c>
      <c r="N224" s="38">
        <f>(C218*12)/(0.5*O220*C221*B224)</f>
        <v>16.717325227963528</v>
      </c>
      <c r="O224" s="39">
        <f>(C218*12)/(1.25*O220*C221*B224)</f>
        <v>6.6869300911854106</v>
      </c>
      <c r="P224" s="40">
        <f>(C218*12)/(1.1*O220*C221*B224)</f>
        <v>7.598784194528875</v>
      </c>
      <c r="Q224" s="38">
        <f>(C218*12)/(0.5*R220*C221*B224)</f>
        <v>13.931104356636272</v>
      </c>
      <c r="R224" s="39">
        <f>(C218*12)/(1.25*R220*C221*B224)</f>
        <v>5.572441742654509</v>
      </c>
      <c r="S224" s="40">
        <f>(C218*12)/(1.1*R220*C221*B224)</f>
        <v>6.3323201621073961</v>
      </c>
      <c r="T224" s="38">
        <f>(C218*12)/(0.5*U220*C221*B224)</f>
        <v>33.434650455927056</v>
      </c>
      <c r="U224" s="39">
        <f>(C218*12)/(1.25*U220*C221*B224)</f>
        <v>13.373860182370821</v>
      </c>
      <c r="V224" s="40">
        <f>(C218*12)/(1.1*U220*C$101*B224)</f>
        <v>15.19756838905775</v>
      </c>
      <c r="W224" s="38">
        <f>(C218*12)/(0.5*X220*C221*B224)</f>
        <v>23.88189318280504</v>
      </c>
      <c r="X224" s="39">
        <f>(C218*12)/(1.25*X220*C221*B224)</f>
        <v>9.5527572731220154</v>
      </c>
      <c r="Y224" s="40">
        <f>(C218*12)/(1.1*X220*C221*B224)</f>
        <v>10.855405992184107</v>
      </c>
      <c r="Z224" s="185"/>
      <c r="AG224" s="180"/>
      <c r="AH224" s="180"/>
      <c r="AI224" s="180"/>
      <c r="AJ224" s="180"/>
      <c r="AK224" s="180"/>
      <c r="AL224" s="180"/>
      <c r="AM224" s="180"/>
      <c r="AN224" s="180"/>
      <c r="AO224" s="180"/>
      <c r="AP224" s="180"/>
      <c r="AQ224" s="180"/>
      <c r="AR224" s="180"/>
      <c r="AS224" s="180"/>
      <c r="AT224" s="110"/>
      <c r="AU224" s="23"/>
      <c r="AV224" s="180"/>
      <c r="AW224" s="180"/>
      <c r="AX224" s="180"/>
      <c r="AY224" s="180"/>
    </row>
    <row r="225" spans="1:51" ht="12.75" customHeight="1" thickBot="1">
      <c r="A225" s="191"/>
      <c r="B225" s="191"/>
      <c r="C225" s="191"/>
      <c r="D225" s="78" t="s">
        <v>22</v>
      </c>
      <c r="E225" s="51">
        <f>FLOOR(MIN(E222:E224),0.08333)</f>
        <v>6.9163899999999998</v>
      </c>
      <c r="F225" s="44">
        <f>FLOOR(MIN(F222:F224),0.08333)</f>
        <v>9.2496299999999998</v>
      </c>
      <c r="G225" s="52">
        <f>FLOOR(MIN(G222:G224),0.0833)</f>
        <v>8.496599999999999</v>
      </c>
      <c r="H225" s="51">
        <f>FLOOR(MIN(H222:H224),0.08333)</f>
        <v>5.9997600000000002</v>
      </c>
      <c r="I225" s="44">
        <f>FLOOR(MIN(I222:I224),0.08333)</f>
        <v>8.0830099999999998</v>
      </c>
      <c r="J225" s="52">
        <f>FLOOR(MIN(J222:J224),0.0833)</f>
        <v>7.4136999999999995</v>
      </c>
      <c r="K225" s="51">
        <f>FLOOR(MIN(K222:K224),0.08333)</f>
        <v>5.4164500000000002</v>
      </c>
      <c r="L225" s="44">
        <f>FLOOR(MIN(L222:L224),0.08333)</f>
        <v>7.3330400000000004</v>
      </c>
      <c r="M225" s="52">
        <f>FLOOR(MIN(M222:M224),0.0833)</f>
        <v>6.7473000000000001</v>
      </c>
      <c r="N225" s="51">
        <f>FLOOR(MIN(N222:N224),0.08333)</f>
        <v>5.0831299999999997</v>
      </c>
      <c r="O225" s="44">
        <f>FLOOR(MIN(O222:O224),0.08333)</f>
        <v>6.6664000000000003</v>
      </c>
      <c r="P225" s="52">
        <f>FLOOR(MIN(P222:P224),0.0833)</f>
        <v>6.2474999999999996</v>
      </c>
      <c r="Q225" s="51">
        <f>FLOOR(MIN(Q222:Q224),0.08333)</f>
        <v>4.7498100000000001</v>
      </c>
      <c r="R225" s="44">
        <f>FLOOR(MIN(R222:R224),0.08333)</f>
        <v>5.4997800000000003</v>
      </c>
      <c r="S225" s="52">
        <f>FLOOR(MIN(S222:S224),0.0833)</f>
        <v>5.9142999999999999</v>
      </c>
      <c r="T225" s="51">
        <f>FLOOR(MIN(T222:T224),0.08333)</f>
        <v>6.4164099999999999</v>
      </c>
      <c r="U225" s="44">
        <f>FLOOR(MIN(U222:U224),0.08333)</f>
        <v>8.5829900000000006</v>
      </c>
      <c r="V225" s="52">
        <f>FLOOR(MIN(V222:V224),0.0833)</f>
        <v>7.9135</v>
      </c>
      <c r="W225" s="51">
        <f>FLOOR(MIN(W222:W224),0.08333)</f>
        <v>5.6664399999999997</v>
      </c>
      <c r="X225" s="44">
        <f>FLOOR(MIN(X222:X224),0.08333)</f>
        <v>7.6663600000000001</v>
      </c>
      <c r="Y225" s="52">
        <f>FLOOR(MIN(Y222:Y224),0.0833)</f>
        <v>7.0804999999999998</v>
      </c>
      <c r="Z225" s="185"/>
      <c r="AG225" s="180"/>
      <c r="AH225" s="180"/>
      <c r="AI225" s="180"/>
      <c r="AJ225" s="180"/>
      <c r="AK225" s="180"/>
      <c r="AL225" s="180"/>
      <c r="AM225" s="180"/>
      <c r="AN225" s="180"/>
      <c r="AO225" s="180"/>
      <c r="AP225" s="180"/>
      <c r="AQ225" s="180"/>
      <c r="AR225" s="180"/>
      <c r="AS225" s="180"/>
      <c r="AT225" s="110"/>
      <c r="AU225" s="23"/>
      <c r="AV225" s="180"/>
      <c r="AW225" s="180"/>
      <c r="AX225" s="180"/>
      <c r="AY225" s="180"/>
    </row>
    <row r="226" spans="1:51" s="204" customFormat="1" ht="12.75" customHeight="1" thickBot="1">
      <c r="A226" s="200"/>
      <c r="B226" s="200"/>
      <c r="C226" s="200"/>
      <c r="D226" s="59"/>
      <c r="E226" s="202"/>
      <c r="F226" s="202"/>
      <c r="G226" s="202"/>
      <c r="H226" s="202"/>
      <c r="I226" s="202"/>
      <c r="J226" s="202"/>
      <c r="K226" s="202"/>
      <c r="L226" s="202"/>
      <c r="M226" s="202"/>
      <c r="N226" s="202"/>
      <c r="O226" s="202"/>
      <c r="P226" s="202"/>
      <c r="Q226" s="202"/>
      <c r="R226" s="202"/>
      <c r="S226" s="202"/>
      <c r="T226" s="202"/>
      <c r="U226" s="202"/>
      <c r="V226" s="202"/>
      <c r="W226" s="202"/>
      <c r="X226" s="202"/>
      <c r="Y226" s="202"/>
      <c r="Z226" s="202"/>
      <c r="AG226" s="196"/>
      <c r="AH226" s="196"/>
      <c r="AI226" s="196"/>
      <c r="AJ226" s="196"/>
      <c r="AK226" s="196"/>
      <c r="AL226" s="196"/>
      <c r="AM226" s="196"/>
      <c r="AN226" s="196"/>
      <c r="AO226" s="196"/>
      <c r="AP226" s="196"/>
      <c r="AQ226" s="196"/>
      <c r="AR226" s="196"/>
      <c r="AS226" s="196"/>
      <c r="AT226" s="199"/>
      <c r="AU226" s="58"/>
      <c r="AV226" s="196"/>
      <c r="AW226" s="196"/>
      <c r="AX226" s="196"/>
      <c r="AY226" s="196"/>
    </row>
    <row r="227" spans="1:51" ht="12.75" customHeight="1">
      <c r="A227" s="318" t="str">
        <f>$A$87</f>
        <v>12 x 1.25R</v>
      </c>
      <c r="B227" s="319"/>
      <c r="C227" s="27" t="s">
        <v>36</v>
      </c>
      <c r="D227" s="78" t="s">
        <v>16</v>
      </c>
      <c r="E227" s="28"/>
      <c r="F227" s="29">
        <f>F$87</f>
        <v>20</v>
      </c>
      <c r="G227" s="30"/>
      <c r="H227" s="28"/>
      <c r="I227" s="29">
        <f>I$87</f>
        <v>30</v>
      </c>
      <c r="J227" s="30"/>
      <c r="K227" s="28"/>
      <c r="L227" s="29">
        <f>L$87</f>
        <v>40</v>
      </c>
      <c r="M227" s="30"/>
      <c r="N227" s="28"/>
      <c r="O227" s="29">
        <f>O$87</f>
        <v>50</v>
      </c>
      <c r="P227" s="30"/>
      <c r="Q227" s="28"/>
      <c r="R227" s="29">
        <f>R$87</f>
        <v>60</v>
      </c>
      <c r="S227" s="30"/>
      <c r="T227" s="28"/>
      <c r="U227" s="29">
        <f>U$87</f>
        <v>25</v>
      </c>
      <c r="V227" s="30"/>
      <c r="W227" s="28"/>
      <c r="X227" s="29">
        <f>X$87</f>
        <v>35</v>
      </c>
      <c r="Y227" s="30"/>
      <c r="Z227" s="184"/>
      <c r="AG227" s="110"/>
      <c r="AH227" s="110"/>
      <c r="AI227" s="110"/>
      <c r="AJ227" s="110"/>
      <c r="AK227" s="110"/>
      <c r="AL227" s="110"/>
      <c r="AM227" s="110"/>
      <c r="AN227" s="110"/>
      <c r="AO227" s="110"/>
      <c r="AP227" s="110"/>
      <c r="AQ227" s="110"/>
      <c r="AR227" s="110"/>
      <c r="AS227" s="110"/>
      <c r="AT227" s="110"/>
      <c r="AU227" s="110"/>
      <c r="AV227" s="110"/>
      <c r="AW227" s="110"/>
      <c r="AX227" s="110"/>
      <c r="AY227" s="110"/>
    </row>
    <row r="228" spans="1:51" ht="12.75" customHeight="1">
      <c r="B228" s="31"/>
      <c r="D228" s="47"/>
      <c r="E228" s="32" t="s">
        <v>9</v>
      </c>
      <c r="F228" s="33" t="s">
        <v>10</v>
      </c>
      <c r="G228" s="34" t="s">
        <v>11</v>
      </c>
      <c r="H228" s="32" t="s">
        <v>9</v>
      </c>
      <c r="I228" s="33" t="s">
        <v>10</v>
      </c>
      <c r="J228" s="34" t="s">
        <v>11</v>
      </c>
      <c r="K228" s="32" t="s">
        <v>9</v>
      </c>
      <c r="L228" s="33" t="s">
        <v>10</v>
      </c>
      <c r="M228" s="34" t="s">
        <v>11</v>
      </c>
      <c r="N228" s="32" t="s">
        <v>9</v>
      </c>
      <c r="O228" s="33" t="s">
        <v>10</v>
      </c>
      <c r="P228" s="34" t="s">
        <v>11</v>
      </c>
      <c r="Q228" s="32" t="s">
        <v>9</v>
      </c>
      <c r="R228" s="33" t="s">
        <v>10</v>
      </c>
      <c r="S228" s="34" t="s">
        <v>11</v>
      </c>
      <c r="T228" s="32" t="s">
        <v>9</v>
      </c>
      <c r="U228" s="33" t="s">
        <v>10</v>
      </c>
      <c r="V228" s="34" t="s">
        <v>11</v>
      </c>
      <c r="W228" s="32" t="s">
        <v>9</v>
      </c>
      <c r="X228" s="33" t="s">
        <v>10</v>
      </c>
      <c r="Y228" s="34" t="s">
        <v>11</v>
      </c>
      <c r="Z228" s="185"/>
      <c r="AG228" s="110"/>
      <c r="AH228" s="110"/>
      <c r="AI228" s="110"/>
      <c r="AJ228" s="110"/>
      <c r="AK228" s="110"/>
      <c r="AL228" s="110"/>
      <c r="AM228" s="110"/>
      <c r="AN228" s="110"/>
      <c r="AO228" s="110"/>
      <c r="AP228" s="110"/>
      <c r="AQ228" s="110"/>
      <c r="AR228" s="110"/>
      <c r="AS228" s="110"/>
      <c r="AT228" s="110"/>
      <c r="AU228" s="110"/>
      <c r="AV228" s="110"/>
      <c r="AW228" s="110"/>
      <c r="AX228" s="110"/>
      <c r="AY228" s="110"/>
    </row>
    <row r="229" spans="1:51" ht="12.75" customHeight="1">
      <c r="A229" s="35" t="s">
        <v>17</v>
      </c>
      <c r="B229" s="36">
        <f>$B$89</f>
        <v>2.5</v>
      </c>
      <c r="C229" s="25"/>
      <c r="D229" s="37" t="s">
        <v>18</v>
      </c>
      <c r="E229" s="38">
        <f>((0.6666666*C231)/(F227*B229))^0.5</f>
        <v>9.2014487011557051</v>
      </c>
      <c r="F229" s="39">
        <f>((0.6666666*C231)/(F227*B229))^0.5</f>
        <v>9.2014487011557051</v>
      </c>
      <c r="G229" s="40">
        <f>((0.8333333333*C231)/(F227*B229))^0.5</f>
        <v>10.287532907801559</v>
      </c>
      <c r="H229" s="38">
        <f>((0.6666666*C231)/(I227*B229))^0.5</f>
        <v>7.5129514040754986</v>
      </c>
      <c r="I229" s="39">
        <f>((0.6666666*C231)/(I227*B229))^0.5</f>
        <v>7.5129514040754986</v>
      </c>
      <c r="J229" s="40">
        <f>((0.8333333333*C231)/(I227*B229))^0.5</f>
        <v>8.3997354454014399</v>
      </c>
      <c r="K229" s="38">
        <f>((0.6666666*C231)/(L227*B229))^0.5</f>
        <v>6.506406773327349</v>
      </c>
      <c r="L229" s="39">
        <f>((0.6666666*C231)/(L227*B229))^0.5</f>
        <v>6.506406773327349</v>
      </c>
      <c r="M229" s="40">
        <f>((0.8333333333*C231)/(L227*B229))^0.5</f>
        <v>7.2743842807862436</v>
      </c>
      <c r="N229" s="38">
        <f>((0.6666666*C231)/(O227*B229))^0.5</f>
        <v>5.8195071337700064</v>
      </c>
      <c r="O229" s="39">
        <f>((0.6666666*C231)/(O227*B229))^0.5</f>
        <v>5.8195071337700064</v>
      </c>
      <c r="P229" s="40">
        <f>((0.8333333333*C231)/(O227*B229))^0.5</f>
        <v>6.5064070985175837</v>
      </c>
      <c r="Q229" s="38">
        <f>((0.6666666*C231)/(R227*B229))^0.5</f>
        <v>5.3124588845467784</v>
      </c>
      <c r="R229" s="39">
        <f>((0.6666666*C231)/(R227*B229))^0.5</f>
        <v>5.3124588845467784</v>
      </c>
      <c r="S229" s="40">
        <f>((0.8333333333*C231)/(R227*B229))^0.5</f>
        <v>5.9395098936163642</v>
      </c>
      <c r="T229" s="38">
        <f>((0.6666666*C231)/(U227*B229))^0.5</f>
        <v>8.2300259149045214</v>
      </c>
      <c r="U229" s="39">
        <f>((0.6666666*C231)/(U227*B229))^0.5</f>
        <v>8.2300259149045214</v>
      </c>
      <c r="V229" s="40">
        <f>((0.8333333333*C231)/(U227*B229))^0.5</f>
        <v>9.2014491610441453</v>
      </c>
      <c r="W229" s="38">
        <f>((0.6666666*C231)/(X227*B229))^0.5</f>
        <v>6.9556414185075086</v>
      </c>
      <c r="X229" s="39">
        <f>((0.6666666*C231)/(X227*B229))^0.5</f>
        <v>6.9556414185075086</v>
      </c>
      <c r="Y229" s="40">
        <f>((0.8333333333*C231)/(X227*B229))^0.5</f>
        <v>7.7766439081245986</v>
      </c>
      <c r="Z229" s="185"/>
      <c r="AG229" s="110"/>
      <c r="AH229" s="110"/>
      <c r="AI229" s="110"/>
      <c r="AJ229" s="110"/>
      <c r="AK229" s="110"/>
      <c r="AL229" s="110"/>
      <c r="AM229" s="110"/>
      <c r="AN229" s="110"/>
      <c r="AO229" s="110"/>
      <c r="AP229" s="110"/>
      <c r="AQ229" s="110"/>
      <c r="AR229" s="110"/>
      <c r="AS229" s="110"/>
      <c r="AT229" s="110"/>
      <c r="AU229" s="110"/>
      <c r="AV229" s="110"/>
      <c r="AW229" s="110"/>
      <c r="AX229" s="110"/>
      <c r="AY229" s="110"/>
    </row>
    <row r="230" spans="1:51" ht="12.75" customHeight="1">
      <c r="A230" s="35" t="s">
        <v>19</v>
      </c>
      <c r="B230" s="50">
        <f>$B$90</f>
        <v>60</v>
      </c>
      <c r="C230" s="42" t="s">
        <v>20</v>
      </c>
      <c r="D230" s="37" t="s">
        <v>21</v>
      </c>
      <c r="E230" s="38">
        <f>((76.8*C234)/(144*B230*F227))^0.3333333333333</f>
        <v>5.0367660262570819</v>
      </c>
      <c r="F230" s="39">
        <f>((185*C234)/(144*B230*F227))^0.3333333333333</f>
        <v>6.7518369570677965</v>
      </c>
      <c r="G230" s="40">
        <f>((145*C234)/(144*B230*F227))^0.3333333333333</f>
        <v>6.2252104484701949</v>
      </c>
      <c r="H230" s="38">
        <f>((76.8*C234)/(144*B230*I227))^0.3333333333333</f>
        <v>4.4000204059857237</v>
      </c>
      <c r="I230" s="39">
        <f>((185*C234)/(144*B230*I227))^0.3333333333333</f>
        <v>5.8982728667790827</v>
      </c>
      <c r="J230" s="40">
        <f>((145*C234)/(144*B230*I227))^0.3333333333333</f>
        <v>5.438222236655931</v>
      </c>
      <c r="K230" s="38">
        <f>((76.8*C234)/(144*B230*L227))^0.3333333333333</f>
        <v>3.9976838442991824</v>
      </c>
      <c r="L230" s="39">
        <f>((185*C234)/(144*B230*L227))^0.3333333333333</f>
        <v>5.3589365441837158</v>
      </c>
      <c r="M230" s="40">
        <f>((145*C234)/(144*B230*L227))^0.3333333333333</f>
        <v>4.9409528073126214</v>
      </c>
      <c r="N230" s="38">
        <f>((76.8*C234)/(144*B230*O227))^0.3333333333333</f>
        <v>3.7111209384026864</v>
      </c>
      <c r="O230" s="39">
        <f>((185*C234)/(144*B230*O227))^0.3333333333333</f>
        <v>4.9747960047045554</v>
      </c>
      <c r="P230" s="40">
        <f>((145*C234)/(144*B230*O227))^0.3333333333333</f>
        <v>4.5867742755660306</v>
      </c>
      <c r="Q230" s="38">
        <f>((76.8*C234)/(144*B230*R227))^0.3333333333333</f>
        <v>3.4922985105717212</v>
      </c>
      <c r="R230" s="39">
        <f>((185*C234)/(144*B230*R227))^0.3333333333333</f>
        <v>4.6814622767604099</v>
      </c>
      <c r="S230" s="40">
        <f>((145*C234)/(144*B230*R227))^0.3333333333333</f>
        <v>4.3163198496523387</v>
      </c>
      <c r="T230" s="38">
        <f>((76.8*C234)/(144*B230*U227))^0.3333333333333</f>
        <v>4.6757193889990516</v>
      </c>
      <c r="U230" s="39">
        <f>((185*C234)/(144*B230*U227))^0.3333333333333</f>
        <v>6.2678502052600393</v>
      </c>
      <c r="V230" s="40">
        <f>((145*C234)/(144*B230*U227))^0.3333333333333</f>
        <v>5.7789734609018124</v>
      </c>
      <c r="W230" s="38">
        <f>((76.8*C234)/(144*B230*X227))^0.3333333333333</f>
        <v>4.1796420909458618</v>
      </c>
      <c r="X230" s="39">
        <f>((185*C234)/(144*B230*X227))^0.3333333333333</f>
        <v>5.6028534559377601</v>
      </c>
      <c r="Y230" s="40">
        <f>((145*C234)/(144*B230*X227))^0.3333333333333</f>
        <v>5.1658448059294351</v>
      </c>
      <c r="Z230" s="185"/>
      <c r="AG230" s="110"/>
      <c r="AH230" s="110"/>
      <c r="AI230" s="110"/>
      <c r="AJ230" s="110"/>
      <c r="AK230" s="110"/>
      <c r="AL230" s="110"/>
      <c r="AM230" s="110"/>
      <c r="AN230" s="110"/>
      <c r="AO230" s="110"/>
      <c r="AP230" s="110"/>
      <c r="AQ230" s="110"/>
      <c r="AR230" s="110"/>
      <c r="AS230" s="110"/>
      <c r="AT230" s="110"/>
      <c r="AU230" s="110"/>
      <c r="AV230" s="110"/>
      <c r="AW230" s="110"/>
      <c r="AX230" s="110"/>
      <c r="AY230" s="110"/>
    </row>
    <row r="231" spans="1:51" ht="12.75" customHeight="1" thickBot="1">
      <c r="A231" s="107"/>
      <c r="B231" s="187"/>
      <c r="C231" s="26">
        <v>6350</v>
      </c>
      <c r="D231" s="78" t="s">
        <v>22</v>
      </c>
      <c r="E231" s="43">
        <f t="shared" ref="E231:Y231" si="25">FLOOR(MIN(E229:E230),0.0833)</f>
        <v>4.9980000000000002</v>
      </c>
      <c r="F231" s="44">
        <f t="shared" si="25"/>
        <v>6.7473000000000001</v>
      </c>
      <c r="G231" s="45">
        <f t="shared" si="25"/>
        <v>6.1642000000000001</v>
      </c>
      <c r="H231" s="43">
        <f t="shared" si="25"/>
        <v>4.3315999999999999</v>
      </c>
      <c r="I231" s="44">
        <f t="shared" si="25"/>
        <v>5.8309999999999995</v>
      </c>
      <c r="J231" s="45">
        <f t="shared" si="25"/>
        <v>5.4145000000000003</v>
      </c>
      <c r="K231" s="43">
        <f t="shared" si="25"/>
        <v>3.9150999999999998</v>
      </c>
      <c r="L231" s="44">
        <f t="shared" si="25"/>
        <v>5.3311999999999999</v>
      </c>
      <c r="M231" s="45">
        <f t="shared" si="25"/>
        <v>4.9146999999999998</v>
      </c>
      <c r="N231" s="43">
        <f t="shared" si="25"/>
        <v>3.6652</v>
      </c>
      <c r="O231" s="44">
        <f t="shared" si="25"/>
        <v>4.9146999999999998</v>
      </c>
      <c r="P231" s="45">
        <f t="shared" si="25"/>
        <v>4.5815000000000001</v>
      </c>
      <c r="Q231" s="43">
        <f t="shared" si="25"/>
        <v>3.4152999999999998</v>
      </c>
      <c r="R231" s="44">
        <f t="shared" si="25"/>
        <v>4.6647999999999996</v>
      </c>
      <c r="S231" s="45">
        <f t="shared" si="25"/>
        <v>4.2482999999999995</v>
      </c>
      <c r="T231" s="43">
        <f t="shared" si="25"/>
        <v>4.6647999999999996</v>
      </c>
      <c r="U231" s="44">
        <f t="shared" si="25"/>
        <v>6.2474999999999996</v>
      </c>
      <c r="V231" s="45">
        <f t="shared" si="25"/>
        <v>5.7477</v>
      </c>
      <c r="W231" s="43">
        <f t="shared" si="25"/>
        <v>4.165</v>
      </c>
      <c r="X231" s="44">
        <f t="shared" si="25"/>
        <v>5.5811000000000002</v>
      </c>
      <c r="Y231" s="45">
        <f t="shared" si="25"/>
        <v>5.1646000000000001</v>
      </c>
      <c r="Z231" s="185"/>
      <c r="AG231" s="60"/>
      <c r="AH231" s="60"/>
      <c r="AI231" s="60"/>
      <c r="AJ231" s="60"/>
      <c r="AK231" s="60"/>
      <c r="AL231" s="60"/>
      <c r="AM231" s="60"/>
      <c r="AN231" s="60"/>
      <c r="AO231" s="60"/>
      <c r="AP231" s="60"/>
      <c r="AQ231" s="60"/>
      <c r="AR231" s="60"/>
      <c r="AS231" s="60"/>
      <c r="AT231" s="110"/>
      <c r="AU231" s="110"/>
      <c r="AV231" s="110"/>
      <c r="AW231" s="110"/>
      <c r="AX231" s="110"/>
      <c r="AY231" s="110"/>
    </row>
    <row r="232" spans="1:51" ht="12.75" customHeight="1" thickBot="1">
      <c r="A232" s="107"/>
      <c r="B232" s="187"/>
      <c r="C232" s="188"/>
      <c r="D232" s="78"/>
      <c r="E232" s="185"/>
      <c r="F232" s="185"/>
      <c r="G232" s="185"/>
      <c r="H232" s="185"/>
      <c r="I232" s="185"/>
      <c r="J232" s="185"/>
      <c r="K232" s="185"/>
      <c r="L232" s="185"/>
      <c r="M232" s="185"/>
      <c r="N232" s="185"/>
      <c r="O232" s="185"/>
      <c r="P232" s="185"/>
      <c r="Q232" s="185"/>
      <c r="R232" s="185"/>
      <c r="S232" s="185"/>
      <c r="T232" s="185"/>
      <c r="U232" s="185"/>
      <c r="V232" s="185"/>
      <c r="W232" s="185"/>
      <c r="X232" s="185"/>
      <c r="Y232" s="185"/>
      <c r="Z232" s="185"/>
      <c r="AG232" s="60"/>
      <c r="AH232" s="60"/>
      <c r="AI232" s="60"/>
      <c r="AJ232" s="60"/>
      <c r="AK232" s="60"/>
      <c r="AL232" s="60"/>
      <c r="AM232" s="60"/>
      <c r="AN232" s="60"/>
      <c r="AO232" s="60"/>
      <c r="AP232" s="60"/>
      <c r="AQ232" s="60"/>
      <c r="AR232" s="60"/>
      <c r="AS232" s="60"/>
      <c r="AT232" s="110"/>
      <c r="AU232" s="110"/>
      <c r="AV232" s="110"/>
      <c r="AW232" s="110"/>
      <c r="AX232" s="110"/>
      <c r="AY232" s="110"/>
    </row>
    <row r="233" spans="1:51" ht="12.75" customHeight="1">
      <c r="A233" s="107"/>
      <c r="B233" s="187"/>
      <c r="C233" s="189" t="s">
        <v>23</v>
      </c>
      <c r="D233" s="78" t="s">
        <v>24</v>
      </c>
      <c r="E233" s="28"/>
      <c r="F233" s="29">
        <f>F$93</f>
        <v>20</v>
      </c>
      <c r="G233" s="30"/>
      <c r="H233" s="28"/>
      <c r="I233" s="29">
        <f>I$93</f>
        <v>30</v>
      </c>
      <c r="J233" s="30"/>
      <c r="K233" s="28"/>
      <c r="L233" s="29">
        <f>L$93</f>
        <v>40</v>
      </c>
      <c r="M233" s="30"/>
      <c r="N233" s="28"/>
      <c r="O233" s="29">
        <f>O$93</f>
        <v>50</v>
      </c>
      <c r="P233" s="30"/>
      <c r="Q233" s="28"/>
      <c r="R233" s="29">
        <f>R$93</f>
        <v>60</v>
      </c>
      <c r="S233" s="30"/>
      <c r="T233" s="28"/>
      <c r="U233" s="29">
        <f>U$93</f>
        <v>25</v>
      </c>
      <c r="V233" s="30"/>
      <c r="W233" s="28"/>
      <c r="X233" s="29">
        <f>X$93</f>
        <v>35</v>
      </c>
      <c r="Y233" s="30"/>
      <c r="Z233" s="184"/>
      <c r="AG233" s="60"/>
      <c r="AH233" s="60"/>
      <c r="AI233" s="60"/>
      <c r="AJ233" s="60"/>
      <c r="AK233" s="60"/>
      <c r="AL233" s="60"/>
      <c r="AM233" s="60"/>
      <c r="AN233" s="60"/>
      <c r="AO233" s="60"/>
      <c r="AP233" s="60"/>
      <c r="AQ233" s="60"/>
      <c r="AR233" s="60"/>
      <c r="AS233" s="60"/>
      <c r="AT233" s="110"/>
      <c r="AU233" s="110"/>
      <c r="AV233" s="110"/>
      <c r="AW233" s="110"/>
      <c r="AX233" s="110"/>
      <c r="AY233" s="110"/>
    </row>
    <row r="234" spans="1:51" ht="12.75" customHeight="1">
      <c r="B234" s="178"/>
      <c r="C234" s="26">
        <v>287500</v>
      </c>
      <c r="D234" s="47"/>
      <c r="E234" s="32" t="s">
        <v>9</v>
      </c>
      <c r="F234" s="33" t="s">
        <v>10</v>
      </c>
      <c r="G234" s="34" t="s">
        <v>11</v>
      </c>
      <c r="H234" s="32" t="s">
        <v>9</v>
      </c>
      <c r="I234" s="33" t="s">
        <v>10</v>
      </c>
      <c r="J234" s="34" t="s">
        <v>11</v>
      </c>
      <c r="K234" s="32" t="s">
        <v>9</v>
      </c>
      <c r="L234" s="33" t="s">
        <v>10</v>
      </c>
      <c r="M234" s="34" t="s">
        <v>11</v>
      </c>
      <c r="N234" s="32" t="s">
        <v>9</v>
      </c>
      <c r="O234" s="33" t="s">
        <v>10</v>
      </c>
      <c r="P234" s="34" t="s">
        <v>11</v>
      </c>
      <c r="Q234" s="32" t="s">
        <v>9</v>
      </c>
      <c r="R234" s="33" t="s">
        <v>10</v>
      </c>
      <c r="S234" s="34" t="s">
        <v>11</v>
      </c>
      <c r="T234" s="32" t="s">
        <v>9</v>
      </c>
      <c r="U234" s="33" t="s">
        <v>10</v>
      </c>
      <c r="V234" s="34" t="s">
        <v>11</v>
      </c>
      <c r="W234" s="32" t="s">
        <v>9</v>
      </c>
      <c r="X234" s="33" t="s">
        <v>10</v>
      </c>
      <c r="Y234" s="34" t="s">
        <v>11</v>
      </c>
      <c r="Z234" s="185"/>
      <c r="AG234" s="110"/>
      <c r="AH234" s="110"/>
      <c r="AI234" s="110"/>
      <c r="AJ234" s="110"/>
      <c r="AK234" s="110"/>
      <c r="AL234" s="110"/>
      <c r="AM234" s="110"/>
      <c r="AN234" s="110"/>
      <c r="AO234" s="110"/>
      <c r="AP234" s="110"/>
      <c r="AQ234" s="110"/>
      <c r="AR234" s="110"/>
      <c r="AS234" s="110"/>
      <c r="AT234" s="110"/>
      <c r="AU234" s="110"/>
      <c r="AV234" s="110"/>
      <c r="AW234" s="110"/>
      <c r="AX234" s="110"/>
      <c r="AY234" s="110"/>
    </row>
    <row r="235" spans="1:51" ht="12.75" customHeight="1">
      <c r="A235" s="35" t="s">
        <v>17</v>
      </c>
      <c r="B235" s="36">
        <f>$B$95</f>
        <v>1.88</v>
      </c>
      <c r="D235" s="37" t="s">
        <v>18</v>
      </c>
      <c r="E235" s="38">
        <f>((0.6666666*C231)/(F233*B235))^0.5</f>
        <v>10.610779482366235</v>
      </c>
      <c r="F235" s="39">
        <f>((0.6666666*C231)/(F233*B235))^0.5</f>
        <v>10.610779482366235</v>
      </c>
      <c r="G235" s="40">
        <f>((0.8333333333*C231)/(F233*B235))^0.5</f>
        <v>11.863212701338853</v>
      </c>
      <c r="H235" s="38">
        <f>((0.6666666*C231)/(I233*B235))^0.5</f>
        <v>8.6636651683300965</v>
      </c>
      <c r="I235" s="39">
        <f>((0.6666666*C231)/(I233*B235))^0.5</f>
        <v>8.6636651683300965</v>
      </c>
      <c r="J235" s="40">
        <f>((0.8333333333*C231)/(I233*B235))^0.5</f>
        <v>9.686272609461545</v>
      </c>
      <c r="K235" s="38">
        <f>((0.6666666*C231)/(L233*B235))^0.5</f>
        <v>7.5029541256562498</v>
      </c>
      <c r="L235" s="39">
        <f>((0.6666666*C231)/(L233*B235))^0.5</f>
        <v>7.5029541256562498</v>
      </c>
      <c r="M235" s="40">
        <f>((0.8333333333*C231)/(L233*B235))^0.5</f>
        <v>8.3885581477750826</v>
      </c>
      <c r="N235" s="38">
        <f>((0.6666666*C231)/(O233*B235))^0.5</f>
        <v>6.7108461828119488</v>
      </c>
      <c r="O235" s="39">
        <f>((0.6666666*C231)/(O233*B235))^0.5</f>
        <v>6.7108461828119488</v>
      </c>
      <c r="P235" s="40">
        <f>((0.8333333333*C231)/(O233*B235))^0.5</f>
        <v>7.5029545006539244</v>
      </c>
      <c r="Q235" s="38">
        <f>((0.6666666*C231)/(R233*B235))^0.5</f>
        <v>6.126136390455903</v>
      </c>
      <c r="R235" s="39">
        <f>((0.6666666*C231)/(R233*B235))^0.5</f>
        <v>6.126136390455903</v>
      </c>
      <c r="S235" s="40">
        <f>((0.8333333333*C231)/(R233*B235))^0.5</f>
        <v>6.8492290465717733</v>
      </c>
      <c r="T235" s="38">
        <f>((0.6666666*C231)/(U233*B235))^0.5</f>
        <v>9.490569686732373</v>
      </c>
      <c r="U235" s="39">
        <f>((0.6666666*C231)/(U233*B235))^0.5</f>
        <v>9.490569686732373</v>
      </c>
      <c r="V235" s="40">
        <f>((0.8333333333*C231)/(U233*B235))^0.5</f>
        <v>10.610780012693033</v>
      </c>
      <c r="W235" s="38">
        <f>((0.6666666*C231)/(X233*B235))^0.5</f>
        <v>8.0209953505393496</v>
      </c>
      <c r="X235" s="39">
        <f>((0.6666666*C231)/(X233*B235))^0.5</f>
        <v>8.0209953505393496</v>
      </c>
      <c r="Y235" s="40">
        <f>((0.8333333333*C231)/(X233*B235))^0.5</f>
        <v>8.9677458737158204</v>
      </c>
      <c r="Z235" s="185"/>
      <c r="AG235" s="110"/>
      <c r="AH235" s="110"/>
      <c r="AI235" s="110"/>
      <c r="AJ235" s="110"/>
      <c r="AK235" s="110"/>
      <c r="AL235" s="110"/>
      <c r="AM235" s="110"/>
      <c r="AN235" s="110"/>
      <c r="AO235" s="110"/>
      <c r="AP235" s="110"/>
      <c r="AQ235" s="110"/>
      <c r="AR235" s="110"/>
      <c r="AS235" s="110"/>
      <c r="AT235" s="110"/>
      <c r="AU235" s="110"/>
      <c r="AV235" s="110"/>
      <c r="AW235" s="110"/>
      <c r="AX235" s="110"/>
      <c r="AY235" s="110"/>
    </row>
    <row r="236" spans="1:51" ht="12.75" customHeight="1">
      <c r="A236" s="35" t="s">
        <v>19</v>
      </c>
      <c r="B236" s="54">
        <f>$B$96</f>
        <v>60</v>
      </c>
      <c r="C236" s="25"/>
      <c r="D236" s="37" t="s">
        <v>21</v>
      </c>
      <c r="E236" s="38">
        <f>((76.8*C234)/(144*B236*F233))^0.3333333333333</f>
        <v>5.0367660262570819</v>
      </c>
      <c r="F236" s="39">
        <f>((185*C234)/(144*B236*F233))^0.3333333333333</f>
        <v>6.7518369570677965</v>
      </c>
      <c r="G236" s="40">
        <f>((145*C234)/(144*B236*F233))^0.3333333333333</f>
        <v>6.2252104484701949</v>
      </c>
      <c r="H236" s="38">
        <f>((76.8*C234)/(144*B236*I233))^0.3333333333333</f>
        <v>4.4000204059857237</v>
      </c>
      <c r="I236" s="39">
        <f>((185*C234)/(144*B236*I233))^0.3333333333333</f>
        <v>5.8982728667790827</v>
      </c>
      <c r="J236" s="40">
        <f>((145*C234)/(144*B236*I233))^0.3333333333333</f>
        <v>5.438222236655931</v>
      </c>
      <c r="K236" s="38">
        <f>((76.8*C234)/(144*B236*L233))^0.3333333333333</f>
        <v>3.9976838442991824</v>
      </c>
      <c r="L236" s="39">
        <f>((185*C234)/(144*B236*L233))^0.3333333333333</f>
        <v>5.3589365441837158</v>
      </c>
      <c r="M236" s="40">
        <f>((145*C234)/(144*B236*L233))^0.3333333333333</f>
        <v>4.9409528073126214</v>
      </c>
      <c r="N236" s="38">
        <f>((76.8*C234)/(144*B236*O233))^0.3333333333333</f>
        <v>3.7111209384026864</v>
      </c>
      <c r="O236" s="39">
        <f>((185*C234)/(144*B236*O233))^0.3333333333333</f>
        <v>4.9747960047045554</v>
      </c>
      <c r="P236" s="40">
        <f>((145*C234)/(144*B236*O233))^0.3333333333333</f>
        <v>4.5867742755660306</v>
      </c>
      <c r="Q236" s="38">
        <f>((76.8*C234)/(144*B236*R233))^0.3333333333333</f>
        <v>3.4922985105717212</v>
      </c>
      <c r="R236" s="39">
        <f>((185*C234)/(144*B236*R233))^0.3333333333333</f>
        <v>4.6814622767604099</v>
      </c>
      <c r="S236" s="40">
        <f>((145*C234)/(144*B236*R233))^0.3333333333333</f>
        <v>4.3163198496523387</v>
      </c>
      <c r="T236" s="38">
        <f>((76.8*C234)/(144*B236*U233))^0.3333333333333</f>
        <v>4.6757193889990516</v>
      </c>
      <c r="U236" s="39">
        <f>((185*C234)/(144*B236*U233))^0.3333333333333</f>
        <v>6.2678502052600393</v>
      </c>
      <c r="V236" s="40">
        <f>((145*C234)/(144*B236*U233))^0.3333333333333</f>
        <v>5.7789734609018124</v>
      </c>
      <c r="W236" s="38">
        <f>((76.8*C234)/(144*B236*X233))^0.3333333333333</f>
        <v>4.1796420909458618</v>
      </c>
      <c r="X236" s="39">
        <f>((185*C234)/(144*B236*X233))^0.3333333333333</f>
        <v>5.6028534559377601</v>
      </c>
      <c r="Y236" s="40">
        <f>((145*C234)/(144*B236*X233))^0.3333333333333</f>
        <v>5.1658448059294351</v>
      </c>
      <c r="Z236" s="185"/>
      <c r="AG236" s="110"/>
      <c r="AH236" s="110"/>
      <c r="AI236" s="110"/>
      <c r="AJ236" s="110"/>
      <c r="AK236" s="110"/>
      <c r="AL236" s="110"/>
      <c r="AM236" s="110"/>
      <c r="AN236" s="110"/>
      <c r="AO236" s="110"/>
      <c r="AP236" s="110"/>
      <c r="AQ236" s="110"/>
      <c r="AR236" s="110"/>
      <c r="AS236" s="110"/>
      <c r="AT236" s="110"/>
      <c r="AU236" s="110"/>
      <c r="AV236" s="110"/>
      <c r="AW236" s="110"/>
      <c r="AX236" s="110"/>
      <c r="AY236" s="110"/>
    </row>
    <row r="237" spans="1:51" ht="12.75" customHeight="1">
      <c r="A237" s="35" t="s">
        <v>25</v>
      </c>
      <c r="B237" s="55">
        <f>$B$97</f>
        <v>1.88</v>
      </c>
      <c r="C237" s="190" t="s">
        <v>26</v>
      </c>
      <c r="D237" s="37" t="s">
        <v>27</v>
      </c>
      <c r="E237" s="38">
        <f>(C238*12)/(0.5*F233*C241*B237)</f>
        <v>34.194528875379945</v>
      </c>
      <c r="F237" s="39">
        <f>(C238*12)/(1.25*F233*C241*B237)</f>
        <v>13.677811550151977</v>
      </c>
      <c r="G237" s="40">
        <f>(C238*12)/(1.1*F233*C241*B237)</f>
        <v>15.542967670627245</v>
      </c>
      <c r="H237" s="38">
        <f>(C238*12)/(0.5*I233*C241*B237)</f>
        <v>22.796352583586625</v>
      </c>
      <c r="I237" s="39">
        <f>(C238*12)/(1.25*I233*C241*B237)</f>
        <v>9.1185410334346511</v>
      </c>
      <c r="J237" s="40">
        <f>(C238*12)/(1.1*I233*C241*B237)</f>
        <v>10.36197844708483</v>
      </c>
      <c r="K237" s="38">
        <f>(C238*12)/(0.5*L233*C241*B237)</f>
        <v>17.097264437689972</v>
      </c>
      <c r="L237" s="57">
        <f>(C238*12)/(1.25*L233*C241*B237)</f>
        <v>6.8389057750759887</v>
      </c>
      <c r="M237" s="40">
        <f>(C238*12)/(1.1*L233*C241*B237)</f>
        <v>7.7714838353136226</v>
      </c>
      <c r="N237" s="38">
        <f>(C238*12)/(0.5*O233*C241*B237)</f>
        <v>13.677811550151977</v>
      </c>
      <c r="O237" s="57">
        <f>(C238*12)/(1.25*O233*C241*B237)</f>
        <v>5.4711246200607899</v>
      </c>
      <c r="P237" s="56">
        <f>(C238*12)/(1.1*O233*C241*B237)</f>
        <v>6.2171870682508974</v>
      </c>
      <c r="Q237" s="70">
        <f>(C238*12)/(0.5*R233*C241*B237)</f>
        <v>11.398176291793312</v>
      </c>
      <c r="R237" s="57">
        <f>(C238*12)/(1.25*R233*C241*B237)</f>
        <v>4.5592705167173255</v>
      </c>
      <c r="S237" s="56">
        <f>(C238*12)/(1.1*R233*C241*B237)</f>
        <v>5.1809892235424151</v>
      </c>
      <c r="T237" s="38">
        <f>(C238*12)/(0.5*U233*C241*B237)</f>
        <v>27.355623100303955</v>
      </c>
      <c r="U237" s="39">
        <f>(C238*12)/(1.25*U233*C241*B237)</f>
        <v>10.94224924012158</v>
      </c>
      <c r="V237" s="40">
        <f>(C238*12)/(1.1*U233*C241*B237)</f>
        <v>12.434374136501795</v>
      </c>
      <c r="W237" s="38">
        <f>(C238*12)/(0.5*X233*C241*B237)</f>
        <v>19.539730785931397</v>
      </c>
      <c r="X237" s="39">
        <f>(C238*12)/(1.25*X233*C241*B237)</f>
        <v>7.815892314372558</v>
      </c>
      <c r="Y237" s="40">
        <f>(C238*12)/(1.1*X233*C241*B237)</f>
        <v>8.8816958117869955</v>
      </c>
      <c r="Z237" s="185"/>
      <c r="AG237" s="110"/>
      <c r="AH237" s="110"/>
      <c r="AI237" s="110"/>
      <c r="AJ237" s="110"/>
      <c r="AK237" s="110"/>
      <c r="AL237" s="110"/>
      <c r="AM237" s="110"/>
      <c r="AN237" s="110"/>
      <c r="AO237" s="110"/>
      <c r="AP237" s="110"/>
      <c r="AQ237" s="110"/>
      <c r="AR237" s="110"/>
      <c r="AS237" s="110"/>
      <c r="AT237" s="110"/>
      <c r="AU237" s="110"/>
      <c r="AV237" s="110"/>
      <c r="AW237" s="110"/>
      <c r="AX237" s="110"/>
      <c r="AY237" s="110"/>
    </row>
    <row r="238" spans="1:51" ht="12.75" customHeight="1" thickBot="1">
      <c r="A238" s="107"/>
      <c r="B238" s="187"/>
      <c r="C238" s="50">
        <v>450</v>
      </c>
      <c r="D238" s="78" t="s">
        <v>22</v>
      </c>
      <c r="E238" s="51">
        <f>FLOOR(MIN(E235:E237),0.08333)</f>
        <v>4.9998000000000005</v>
      </c>
      <c r="F238" s="44">
        <f>FLOOR(MIN(F235:F237),0.08333)</f>
        <v>6.7497300000000005</v>
      </c>
      <c r="G238" s="52">
        <f>FLOOR(MIN(G235:G237),0.0833)</f>
        <v>6.1642000000000001</v>
      </c>
      <c r="H238" s="51">
        <f>FLOOR(MIN(H235:H237),0.08333)</f>
        <v>4.3331600000000003</v>
      </c>
      <c r="I238" s="44">
        <f>FLOOR(MIN(I235:I237),0.08333)</f>
        <v>5.8331</v>
      </c>
      <c r="J238" s="52">
        <f>FLOOR(MIN(J235:J237),0.0833)</f>
        <v>5.4145000000000003</v>
      </c>
      <c r="K238" s="51">
        <f>FLOOR(MIN(K235:K237),0.08333)</f>
        <v>3.9165100000000002</v>
      </c>
      <c r="L238" s="44">
        <f>FLOOR(MIN(L235:L237),0.08333)</f>
        <v>5.3331200000000001</v>
      </c>
      <c r="M238" s="52">
        <f>FLOOR(MIN(M235:M237),0.0833)</f>
        <v>4.9146999999999998</v>
      </c>
      <c r="N238" s="51">
        <f>FLOOR(MIN(N235:N237),0.08333)</f>
        <v>3.6665200000000002</v>
      </c>
      <c r="O238" s="44">
        <f>FLOOR(MIN(O235:O237),0.08333)</f>
        <v>4.9164700000000003</v>
      </c>
      <c r="P238" s="52">
        <f>FLOOR(MIN(P235:P237),0.0833)</f>
        <v>4.5815000000000001</v>
      </c>
      <c r="Q238" s="51">
        <f>FLOOR(MIN(Q235:Q237),0.08333)</f>
        <v>3.4165299999999998</v>
      </c>
      <c r="R238" s="44">
        <f>FLOOR(MIN(R235:R237),0.08333)</f>
        <v>4.4998199999999997</v>
      </c>
      <c r="S238" s="52">
        <f>FLOOR(MIN(S235:S237),0.0833)</f>
        <v>4.2482999999999995</v>
      </c>
      <c r="T238" s="51">
        <f>FLOOR(MIN(T235:T237),0.08333)</f>
        <v>4.66648</v>
      </c>
      <c r="U238" s="44">
        <f>FLOOR(MIN(U235:U237),0.08333)</f>
        <v>6.2497499999999997</v>
      </c>
      <c r="V238" s="52">
        <f>FLOOR(MIN(V235:V237),0.0833)</f>
        <v>5.7477</v>
      </c>
      <c r="W238" s="51">
        <f>FLOOR(MIN(W235:W237),0.08333)</f>
        <v>4.1665000000000001</v>
      </c>
      <c r="X238" s="44">
        <f>FLOOR(MIN(X235:X237),0.08333)</f>
        <v>5.5831100000000005</v>
      </c>
      <c r="Y238" s="52">
        <f>FLOOR(MIN(Y235:Y237),0.0833)</f>
        <v>5.1646000000000001</v>
      </c>
      <c r="Z238" s="185"/>
      <c r="AG238" s="110"/>
      <c r="AH238" s="110"/>
      <c r="AI238" s="110"/>
      <c r="AJ238" s="110"/>
      <c r="AK238" s="110"/>
      <c r="AL238" s="110"/>
      <c r="AM238" s="110"/>
      <c r="AN238" s="110"/>
      <c r="AO238" s="110"/>
      <c r="AP238" s="110"/>
      <c r="AQ238" s="110"/>
      <c r="AR238" s="110"/>
      <c r="AS238" s="110"/>
      <c r="AT238" s="110"/>
      <c r="AU238" s="110"/>
      <c r="AV238" s="110"/>
      <c r="AW238" s="110"/>
      <c r="AX238" s="110"/>
      <c r="AY238" s="110"/>
    </row>
    <row r="239" spans="1:51" ht="12.75" customHeight="1" thickBot="1">
      <c r="A239" s="107"/>
      <c r="B239" s="187"/>
      <c r="C239" s="107"/>
      <c r="D239" s="78"/>
      <c r="E239" s="107"/>
      <c r="F239" s="107"/>
      <c r="G239" s="107"/>
      <c r="H239" s="107"/>
      <c r="I239" s="107"/>
      <c r="J239" s="107"/>
      <c r="K239" s="107"/>
      <c r="L239" s="107"/>
      <c r="M239" s="107"/>
      <c r="N239" s="107"/>
      <c r="O239" s="107"/>
      <c r="P239" s="107"/>
      <c r="Q239" s="107"/>
      <c r="R239" s="107"/>
      <c r="S239" s="107"/>
      <c r="T239" s="107"/>
      <c r="U239" s="107"/>
      <c r="V239" s="107"/>
      <c r="W239" s="107"/>
      <c r="X239" s="107"/>
      <c r="Y239" s="107"/>
      <c r="Z239" s="107"/>
      <c r="AG239" s="110"/>
      <c r="AH239" s="110"/>
      <c r="AI239" s="110"/>
      <c r="AJ239" s="110"/>
      <c r="AK239" s="110"/>
      <c r="AL239" s="110"/>
      <c r="AM239" s="110"/>
      <c r="AN239" s="110"/>
      <c r="AO239" s="110"/>
      <c r="AP239" s="110"/>
      <c r="AQ239" s="110"/>
      <c r="AR239" s="110"/>
      <c r="AS239" s="110"/>
      <c r="AT239" s="110"/>
      <c r="AU239" s="110"/>
      <c r="AV239" s="110"/>
      <c r="AW239" s="110"/>
      <c r="AX239" s="110"/>
      <c r="AY239" s="110"/>
    </row>
    <row r="240" spans="1:51" ht="12.75" customHeight="1">
      <c r="A240" s="107"/>
      <c r="B240" s="317" t="s">
        <v>28</v>
      </c>
      <c r="C240" s="317"/>
      <c r="D240" s="78" t="s">
        <v>29</v>
      </c>
      <c r="E240" s="28"/>
      <c r="F240" s="29">
        <f>F$100</f>
        <v>20</v>
      </c>
      <c r="G240" s="30"/>
      <c r="H240" s="28"/>
      <c r="I240" s="29">
        <f>I$100</f>
        <v>30</v>
      </c>
      <c r="J240" s="30"/>
      <c r="K240" s="28"/>
      <c r="L240" s="29">
        <f>L$100</f>
        <v>40</v>
      </c>
      <c r="M240" s="30"/>
      <c r="N240" s="28"/>
      <c r="O240" s="29">
        <f>O$100</f>
        <v>50</v>
      </c>
      <c r="P240" s="30"/>
      <c r="Q240" s="28"/>
      <c r="R240" s="29">
        <f>R$100</f>
        <v>60</v>
      </c>
      <c r="S240" s="30"/>
      <c r="T240" s="28"/>
      <c r="U240" s="29">
        <f>U$100</f>
        <v>25</v>
      </c>
      <c r="V240" s="30"/>
      <c r="W240" s="28"/>
      <c r="X240" s="29">
        <f>X$100</f>
        <v>35</v>
      </c>
      <c r="Y240" s="30"/>
      <c r="Z240" s="184"/>
      <c r="AG240" s="110"/>
      <c r="AH240" s="110"/>
      <c r="AI240" s="110"/>
      <c r="AJ240" s="110"/>
      <c r="AK240" s="110"/>
      <c r="AL240" s="110"/>
      <c r="AM240" s="110"/>
      <c r="AN240" s="110"/>
      <c r="AO240" s="110"/>
      <c r="AP240" s="110"/>
      <c r="AQ240" s="110"/>
      <c r="AR240" s="110"/>
      <c r="AS240" s="110"/>
      <c r="AT240" s="110"/>
      <c r="AU240" s="110"/>
      <c r="AV240" s="110"/>
      <c r="AW240" s="110"/>
      <c r="AX240" s="110"/>
      <c r="AY240" s="110"/>
    </row>
    <row r="241" spans="1:51" ht="12.75" customHeight="1">
      <c r="B241" s="178"/>
      <c r="C241" s="53">
        <f>$C$101</f>
        <v>8.4</v>
      </c>
      <c r="D241" s="47"/>
      <c r="E241" s="32" t="s">
        <v>9</v>
      </c>
      <c r="F241" s="33" t="s">
        <v>10</v>
      </c>
      <c r="G241" s="34" t="s">
        <v>11</v>
      </c>
      <c r="H241" s="32" t="s">
        <v>9</v>
      </c>
      <c r="I241" s="33" t="s">
        <v>10</v>
      </c>
      <c r="J241" s="34" t="s">
        <v>11</v>
      </c>
      <c r="K241" s="32" t="s">
        <v>9</v>
      </c>
      <c r="L241" s="33" t="s">
        <v>10</v>
      </c>
      <c r="M241" s="34" t="s">
        <v>11</v>
      </c>
      <c r="N241" s="32" t="s">
        <v>9</v>
      </c>
      <c r="O241" s="33" t="s">
        <v>10</v>
      </c>
      <c r="P241" s="34" t="s">
        <v>11</v>
      </c>
      <c r="Q241" s="32" t="s">
        <v>9</v>
      </c>
      <c r="R241" s="33" t="s">
        <v>10</v>
      </c>
      <c r="S241" s="34" t="s">
        <v>11</v>
      </c>
      <c r="T241" s="32" t="s">
        <v>9</v>
      </c>
      <c r="U241" s="33" t="s">
        <v>10</v>
      </c>
      <c r="V241" s="34" t="s">
        <v>11</v>
      </c>
      <c r="W241" s="32" t="s">
        <v>9</v>
      </c>
      <c r="X241" s="33" t="s">
        <v>10</v>
      </c>
      <c r="Y241" s="34" t="s">
        <v>11</v>
      </c>
      <c r="Z241" s="185"/>
      <c r="AG241" s="110"/>
      <c r="AH241" s="110"/>
      <c r="AI241" s="110"/>
      <c r="AJ241" s="110"/>
      <c r="AK241" s="110"/>
      <c r="AL241" s="110"/>
      <c r="AM241" s="110"/>
      <c r="AN241" s="110"/>
      <c r="AO241" s="110"/>
      <c r="AP241" s="110"/>
      <c r="AQ241" s="110"/>
      <c r="AR241" s="110"/>
      <c r="AS241" s="110"/>
      <c r="AT241" s="110"/>
      <c r="AU241" s="110"/>
      <c r="AV241" s="110"/>
      <c r="AW241" s="110"/>
      <c r="AX241" s="110"/>
      <c r="AY241" s="110"/>
    </row>
    <row r="242" spans="1:51" ht="12.75" customHeight="1">
      <c r="A242" s="35" t="s">
        <v>17</v>
      </c>
      <c r="B242" s="36">
        <f>$B$102</f>
        <v>1.88</v>
      </c>
      <c r="C242" s="191"/>
      <c r="D242" s="37" t="s">
        <v>18</v>
      </c>
      <c r="E242" s="38">
        <f>((0.6666666*C231)/(F240*B242))^0.5</f>
        <v>10.610779482366235</v>
      </c>
      <c r="F242" s="39">
        <f>((0.6666666*C231)/(F240*B242))^0.5</f>
        <v>10.610779482366235</v>
      </c>
      <c r="G242" s="40">
        <f>((0.8333333333*C231)/(F240*B242))^0.5</f>
        <v>11.863212701338853</v>
      </c>
      <c r="H242" s="38">
        <f>((0.6666666*C231)/(I240*B242))^0.5</f>
        <v>8.6636651683300965</v>
      </c>
      <c r="I242" s="39">
        <f>((0.6666666*C231)/(I240*B242))^0.5</f>
        <v>8.6636651683300965</v>
      </c>
      <c r="J242" s="40">
        <f>((0.8333333333*C231)/(I240*B242))^0.5</f>
        <v>9.686272609461545</v>
      </c>
      <c r="K242" s="38">
        <f>((0.6666666*C231)/(L240*B242))^0.5</f>
        <v>7.5029541256562498</v>
      </c>
      <c r="L242" s="39">
        <f>((0.6666666*C231)/(L240*B242))^0.5</f>
        <v>7.5029541256562498</v>
      </c>
      <c r="M242" s="40">
        <f>((0.8333333333*C231)/(L240*B242))^0.5</f>
        <v>8.3885581477750826</v>
      </c>
      <c r="N242" s="38">
        <f>((0.6666666*C231)/(O240*B242))^0.5</f>
        <v>6.7108461828119488</v>
      </c>
      <c r="O242" s="39">
        <f>((0.6666666*C231)/(O240*B242))^0.5</f>
        <v>6.7108461828119488</v>
      </c>
      <c r="P242" s="40">
        <f>((0.8333333333*C231)/(O240*B242))^0.5</f>
        <v>7.5029545006539244</v>
      </c>
      <c r="Q242" s="38">
        <f>((0.6666666*C231)/(R240*B242))^0.5</f>
        <v>6.126136390455903</v>
      </c>
      <c r="R242" s="39">
        <f>((0.6666666*C231)/(R240*B242))^0.5</f>
        <v>6.126136390455903</v>
      </c>
      <c r="S242" s="40">
        <f>((0.8333333333*C231)/(R240*B242))^0.5</f>
        <v>6.8492290465717733</v>
      </c>
      <c r="T242" s="38">
        <f>((0.6666666*C231)/(U240*B242))^0.5</f>
        <v>9.490569686732373</v>
      </c>
      <c r="U242" s="39">
        <f>((0.6666666*C231)/(U240*B242))^0.5</f>
        <v>9.490569686732373</v>
      </c>
      <c r="V242" s="40">
        <f>((0.8333333333*C231)/(U240*B242))^0.5</f>
        <v>10.610780012693033</v>
      </c>
      <c r="W242" s="38">
        <f>((0.6666666*C231)/(X240*B242))^0.5</f>
        <v>8.0209953505393496</v>
      </c>
      <c r="X242" s="39">
        <f>((0.6666666*C231)/(X240*B242))^0.5</f>
        <v>8.0209953505393496</v>
      </c>
      <c r="Y242" s="40">
        <f>((0.8333333333*C231)/(X240*B242))^0.5</f>
        <v>8.9677458737158204</v>
      </c>
      <c r="Z242" s="185"/>
      <c r="AG242" s="110"/>
      <c r="AH242" s="110"/>
      <c r="AI242" s="110"/>
      <c r="AJ242" s="110"/>
      <c r="AK242" s="110"/>
      <c r="AL242" s="110"/>
      <c r="AM242" s="110"/>
      <c r="AN242" s="110"/>
      <c r="AO242" s="110"/>
      <c r="AP242" s="110"/>
      <c r="AQ242" s="110"/>
      <c r="AR242" s="110"/>
      <c r="AS242" s="110"/>
      <c r="AT242" s="110"/>
      <c r="AU242" s="110"/>
      <c r="AV242" s="110"/>
      <c r="AW242" s="110"/>
      <c r="AX242" s="110"/>
      <c r="AY242" s="110"/>
    </row>
    <row r="243" spans="1:51" ht="12.75" customHeight="1">
      <c r="A243" s="35" t="s">
        <v>19</v>
      </c>
      <c r="B243" s="54">
        <f>$B$103</f>
        <v>30</v>
      </c>
      <c r="C243" s="191"/>
      <c r="D243" s="37" t="s">
        <v>21</v>
      </c>
      <c r="E243" s="38">
        <f>((76.8*C234)/(144*B243*F240))^0.3333333333333</f>
        <v>6.345927539876504</v>
      </c>
      <c r="F243" s="39">
        <f>((185*C234)/(144*B243*F240))^0.3333333333333</f>
        <v>8.5067815076676663</v>
      </c>
      <c r="G243" s="40">
        <f>((145*C234)/(144*B243*F240))^0.3333333333333</f>
        <v>7.8432736840529209</v>
      </c>
      <c r="H243" s="38">
        <f>((76.8*C234)/(144*B243*I240))^0.3333333333333</f>
        <v>5.5436783294682712</v>
      </c>
      <c r="I243" s="39">
        <f>((185*C234)/(144*B243*I240))^0.3333333333333</f>
        <v>7.4313581428785724</v>
      </c>
      <c r="J243" s="40">
        <f>((145*C234)/(144*B243*I240))^0.3333333333333</f>
        <v>6.8517306699690268</v>
      </c>
      <c r="K243" s="38">
        <f>((76.8*C234)/(144*B243*L240))^0.3333333333333</f>
        <v>5.0367660262570819</v>
      </c>
      <c r="L243" s="39">
        <f>((185*C234)/(144*B243*L240))^0.3333333333333</f>
        <v>6.7518369570677965</v>
      </c>
      <c r="M243" s="40">
        <f>((145*C234)/(144*B243*L240))^0.3333333333333</f>
        <v>6.2252104484701949</v>
      </c>
      <c r="N243" s="38">
        <f>((76.8*C234)/(144*B243*O240))^0.3333333333333</f>
        <v>4.6757193889990516</v>
      </c>
      <c r="O243" s="39">
        <f>((185*C234)/(144*B243*O240))^0.3333333333333</f>
        <v>6.2678502052600393</v>
      </c>
      <c r="P243" s="40">
        <f>((145*C234)/(144*B243*O240))^0.3333333333333</f>
        <v>5.7789734609018124</v>
      </c>
      <c r="Q243" s="38">
        <f>((76.8*C234)/(144*B243*R240))^0.3333333333333</f>
        <v>4.4000204059857237</v>
      </c>
      <c r="R243" s="39">
        <f>((185*C234)/(144*B243*R240))^0.3333333333333</f>
        <v>5.8982728667790827</v>
      </c>
      <c r="S243" s="40">
        <f>((145*C234)/(144*B243*R240))^0.3333333333333</f>
        <v>5.438222236655931</v>
      </c>
      <c r="T243" s="38">
        <f>((76.8*C234)/(144*B243*U240))^0.3333333333333</f>
        <v>5.8910372816013634</v>
      </c>
      <c r="U243" s="39">
        <f>((185*C234)/(144*B243*U240))^0.3333333333333</f>
        <v>7.8969964111948441</v>
      </c>
      <c r="V243" s="40">
        <f>((145*C234)/(144*B243*U240))^0.3333333333333</f>
        <v>7.2810503101738542</v>
      </c>
      <c r="W243" s="38">
        <f>((76.8*C234)/(144*B243*X240))^0.3333333333333</f>
        <v>5.2660190514091916</v>
      </c>
      <c r="X243" s="39">
        <f>((185*C234)/(144*B243*X240))^0.3333333333333</f>
        <v>7.0591530086120571</v>
      </c>
      <c r="Y243" s="40">
        <f>((145*C234)/(144*B243*X240))^0.3333333333333</f>
        <v>6.5085566114804401</v>
      </c>
      <c r="Z243" s="185"/>
      <c r="AG243" s="110"/>
      <c r="AH243" s="110"/>
      <c r="AI243" s="110"/>
      <c r="AJ243" s="110"/>
      <c r="AK243" s="110"/>
      <c r="AL243" s="110"/>
      <c r="AM243" s="110"/>
      <c r="AN243" s="110"/>
      <c r="AO243" s="110"/>
      <c r="AP243" s="110"/>
      <c r="AQ243" s="110"/>
      <c r="AR243" s="110"/>
      <c r="AS243" s="110"/>
      <c r="AT243" s="110"/>
      <c r="AU243" s="110"/>
      <c r="AV243" s="110"/>
      <c r="AW243" s="110"/>
      <c r="AX243" s="110"/>
      <c r="AY243" s="110"/>
    </row>
    <row r="244" spans="1:51" ht="12.75" customHeight="1">
      <c r="A244" s="35" t="s">
        <v>25</v>
      </c>
      <c r="B244" s="55">
        <f>$B$104</f>
        <v>1.88</v>
      </c>
      <c r="C244" s="191"/>
      <c r="D244" s="37" t="s">
        <v>27</v>
      </c>
      <c r="E244" s="38">
        <f>(C238*12)/(0.5*F240*C241*B244)</f>
        <v>34.194528875379945</v>
      </c>
      <c r="F244" s="39">
        <f>(C238*12)/(1.25*F240*C241*B244)</f>
        <v>13.677811550151977</v>
      </c>
      <c r="G244" s="40">
        <f>(C238*12)/(1.1*F240*C241*B244)</f>
        <v>15.542967670627245</v>
      </c>
      <c r="H244" s="38">
        <f>(C238*12)/(0.5*I240*C241*B244)</f>
        <v>22.796352583586625</v>
      </c>
      <c r="I244" s="39">
        <f>(C238*12)/(1.25*I240*C241*B244)</f>
        <v>9.1185410334346511</v>
      </c>
      <c r="J244" s="40">
        <f>(C238*12)/(1.1*I240*C241*B244)</f>
        <v>10.36197844708483</v>
      </c>
      <c r="K244" s="38">
        <f>(C238*12)/(0.5*L240*C241*B244)</f>
        <v>17.097264437689972</v>
      </c>
      <c r="L244" s="39">
        <f>(C238*12)/(1.25*L240*C241*B244)</f>
        <v>6.8389057750759887</v>
      </c>
      <c r="M244" s="40">
        <f>(C238*12)/(1.1*L240*C241*B244)</f>
        <v>7.7714838353136226</v>
      </c>
      <c r="N244" s="38">
        <f>(C238*12)/(0.5*O240*C241*B244)</f>
        <v>13.677811550151977</v>
      </c>
      <c r="O244" s="39">
        <f>(C238*12)/(1.25*O240*C241*B244)</f>
        <v>5.4711246200607899</v>
      </c>
      <c r="P244" s="40">
        <f>(C238*12)/(1.1*O240*C241*B244)</f>
        <v>6.2171870682508974</v>
      </c>
      <c r="Q244" s="38">
        <f>(C238*12)/(0.5*R240*C241*B244)</f>
        <v>11.398176291793312</v>
      </c>
      <c r="R244" s="39">
        <f>(C238*12)/(1.25*R240*C241*B244)</f>
        <v>4.5592705167173255</v>
      </c>
      <c r="S244" s="40">
        <f>(C238*12)/(1.1*R240*C241*B244)</f>
        <v>5.1809892235424151</v>
      </c>
      <c r="T244" s="38">
        <f>(C238*12)/(0.5*U240*C241*B244)</f>
        <v>27.355623100303955</v>
      </c>
      <c r="U244" s="39">
        <f>(C238*12)/(1.25*U240*C241*B244)</f>
        <v>10.94224924012158</v>
      </c>
      <c r="V244" s="40">
        <f>(C238*12)/(1.1*U240*C$101*B244)</f>
        <v>12.434374136501795</v>
      </c>
      <c r="W244" s="38">
        <f>(C238*12)/(0.5*X240*C241*B244)</f>
        <v>19.539730785931397</v>
      </c>
      <c r="X244" s="39">
        <f>(C238*12)/(1.25*X240*C241*B244)</f>
        <v>7.815892314372558</v>
      </c>
      <c r="Y244" s="40">
        <f>(C238*12)/(1.1*X240*C241*B244)</f>
        <v>8.8816958117869955</v>
      </c>
      <c r="Z244" s="185"/>
      <c r="AG244" s="110"/>
      <c r="AH244" s="110"/>
      <c r="AI244" s="110"/>
      <c r="AJ244" s="110"/>
      <c r="AK244" s="110"/>
      <c r="AL244" s="110"/>
      <c r="AM244" s="110"/>
      <c r="AN244" s="110"/>
      <c r="AO244" s="110"/>
      <c r="AP244" s="110"/>
      <c r="AQ244" s="110"/>
      <c r="AR244" s="110"/>
      <c r="AS244" s="110"/>
      <c r="AT244" s="110"/>
      <c r="AU244" s="110"/>
      <c r="AV244" s="110"/>
      <c r="AW244" s="110"/>
      <c r="AX244" s="110"/>
      <c r="AY244" s="110"/>
    </row>
    <row r="245" spans="1:51" ht="12.75" customHeight="1" thickBot="1">
      <c r="A245" s="191"/>
      <c r="B245" s="191"/>
      <c r="C245" s="191"/>
      <c r="D245" s="78" t="s">
        <v>22</v>
      </c>
      <c r="E245" s="51">
        <f>FLOOR(MIN(E242:E244),0.08333)</f>
        <v>6.3330799999999998</v>
      </c>
      <c r="F245" s="44">
        <f>FLOOR(MIN(F242:F244),0.08333)</f>
        <v>8.4996600000000004</v>
      </c>
      <c r="G245" s="52">
        <f>FLOOR(MIN(G242:G244),0.0833)</f>
        <v>7.8301999999999996</v>
      </c>
      <c r="H245" s="51">
        <f>FLOOR(MIN(H242:H244),0.08333)</f>
        <v>5.4997800000000003</v>
      </c>
      <c r="I245" s="44">
        <f>FLOOR(MIN(I242:I244),0.08333)</f>
        <v>7.4163699999999997</v>
      </c>
      <c r="J245" s="52">
        <f>FLOOR(MIN(J242:J244),0.0833)</f>
        <v>6.8305999999999996</v>
      </c>
      <c r="K245" s="51">
        <f>FLOOR(MIN(K242:K244),0.08333)</f>
        <v>4.9998000000000005</v>
      </c>
      <c r="L245" s="44">
        <f>FLOOR(MIN(L242:L244),0.08333)</f>
        <v>6.7497300000000005</v>
      </c>
      <c r="M245" s="52">
        <f>FLOOR(MIN(M242:M244),0.0833)</f>
        <v>6.1642000000000001</v>
      </c>
      <c r="N245" s="51">
        <f>FLOOR(MIN(N242:N244),0.08333)</f>
        <v>4.66648</v>
      </c>
      <c r="O245" s="44">
        <f>FLOOR(MIN(O242:O244),0.08333)</f>
        <v>5.4164500000000002</v>
      </c>
      <c r="P245" s="52">
        <f>FLOOR(MIN(P242:P244),0.0833)</f>
        <v>5.7477</v>
      </c>
      <c r="Q245" s="51">
        <f>FLOOR(MIN(Q242:Q244),0.08333)</f>
        <v>4.3331600000000003</v>
      </c>
      <c r="R245" s="44">
        <f>FLOOR(MIN(R242:R244),0.08333)</f>
        <v>4.4998199999999997</v>
      </c>
      <c r="S245" s="52">
        <f>FLOOR(MIN(S242:S244),0.0833)</f>
        <v>5.1646000000000001</v>
      </c>
      <c r="T245" s="51">
        <f>FLOOR(MIN(T242:T244),0.08333)</f>
        <v>5.8331</v>
      </c>
      <c r="U245" s="44">
        <f>FLOOR(MIN(U242:U244),0.08333)</f>
        <v>7.8330200000000003</v>
      </c>
      <c r="V245" s="52">
        <f>FLOOR(MIN(V242:V244),0.0833)</f>
        <v>7.2470999999999997</v>
      </c>
      <c r="W245" s="51">
        <f>FLOOR(MIN(W242:W244),0.08333)</f>
        <v>5.24979</v>
      </c>
      <c r="X245" s="44">
        <f>FLOOR(MIN(X242:X244),0.08333)</f>
        <v>6.9997199999999999</v>
      </c>
      <c r="Y245" s="52">
        <f>FLOOR(MIN(Y242:Y244),0.0833)</f>
        <v>6.4973999999999998</v>
      </c>
      <c r="Z245" s="185"/>
      <c r="AG245" s="110"/>
      <c r="AH245" s="110"/>
      <c r="AI245" s="110"/>
      <c r="AJ245" s="110"/>
      <c r="AK245" s="110"/>
      <c r="AL245" s="110"/>
      <c r="AM245" s="110"/>
      <c r="AN245" s="110"/>
      <c r="AO245" s="110"/>
      <c r="AP245" s="110"/>
      <c r="AQ245" s="110"/>
      <c r="AR245" s="110"/>
      <c r="AS245" s="110"/>
      <c r="AT245" s="110"/>
      <c r="AU245" s="110"/>
      <c r="AV245" s="110"/>
      <c r="AW245" s="110"/>
      <c r="AX245" s="110"/>
      <c r="AY245" s="110"/>
    </row>
    <row r="246" spans="1:51" s="204" customFormat="1" ht="12.75" customHeight="1" thickBot="1">
      <c r="A246" s="200"/>
      <c r="B246" s="200"/>
      <c r="C246" s="200"/>
      <c r="D246" s="59"/>
      <c r="E246" s="202"/>
      <c r="F246" s="202"/>
      <c r="G246" s="202"/>
      <c r="H246" s="202"/>
      <c r="I246" s="202"/>
      <c r="J246" s="202"/>
      <c r="K246" s="202"/>
      <c r="L246" s="202"/>
      <c r="M246" s="202"/>
      <c r="N246" s="202"/>
      <c r="O246" s="202"/>
      <c r="P246" s="202"/>
      <c r="Q246" s="202"/>
      <c r="R246" s="202"/>
      <c r="S246" s="202"/>
      <c r="T246" s="202"/>
      <c r="U246" s="202"/>
      <c r="V246" s="202"/>
      <c r="W246" s="202"/>
      <c r="X246" s="202"/>
      <c r="Y246" s="202"/>
      <c r="Z246" s="202"/>
      <c r="AG246" s="199"/>
      <c r="AH246" s="199"/>
      <c r="AI246" s="199"/>
      <c r="AJ246" s="199"/>
      <c r="AK246" s="199"/>
      <c r="AL246" s="199"/>
      <c r="AM246" s="199"/>
      <c r="AN246" s="199"/>
      <c r="AO246" s="199"/>
      <c r="AP246" s="199"/>
      <c r="AQ246" s="199"/>
      <c r="AR246" s="199"/>
      <c r="AS246" s="199"/>
      <c r="AT246" s="199"/>
      <c r="AU246" s="199"/>
      <c r="AV246" s="199"/>
      <c r="AW246" s="199"/>
      <c r="AX246" s="199"/>
      <c r="AY246" s="199"/>
    </row>
    <row r="247" spans="1:51" ht="12.75" customHeight="1">
      <c r="A247" s="318" t="str">
        <f>$A$87</f>
        <v>12 x 1.25R</v>
      </c>
      <c r="B247" s="319"/>
      <c r="C247" s="27" t="s">
        <v>33</v>
      </c>
      <c r="D247" s="78" t="s">
        <v>16</v>
      </c>
      <c r="E247" s="28"/>
      <c r="F247" s="29">
        <f>F$87</f>
        <v>20</v>
      </c>
      <c r="G247" s="30"/>
      <c r="H247" s="28"/>
      <c r="I247" s="29">
        <f>I$87</f>
        <v>30</v>
      </c>
      <c r="J247" s="30"/>
      <c r="K247" s="28"/>
      <c r="L247" s="29">
        <f>L$87</f>
        <v>40</v>
      </c>
      <c r="M247" s="30"/>
      <c r="N247" s="28"/>
      <c r="O247" s="29">
        <f>O$87</f>
        <v>50</v>
      </c>
      <c r="P247" s="30"/>
      <c r="Q247" s="28"/>
      <c r="R247" s="29">
        <f>R$87</f>
        <v>60</v>
      </c>
      <c r="S247" s="30"/>
      <c r="T247" s="28"/>
      <c r="U247" s="29">
        <f>U$87</f>
        <v>25</v>
      </c>
      <c r="V247" s="30"/>
      <c r="W247" s="28"/>
      <c r="X247" s="29">
        <f>X$87</f>
        <v>35</v>
      </c>
      <c r="Y247" s="30"/>
      <c r="Z247" s="184"/>
      <c r="AG247" s="110"/>
      <c r="AH247" s="110"/>
      <c r="AI247" s="110"/>
      <c r="AJ247" s="110"/>
      <c r="AK247" s="110"/>
      <c r="AL247" s="110"/>
      <c r="AM247" s="110"/>
      <c r="AN247" s="110"/>
      <c r="AO247" s="110"/>
      <c r="AP247" s="110"/>
      <c r="AQ247" s="110"/>
      <c r="AR247" s="110"/>
      <c r="AS247" s="110"/>
      <c r="AT247" s="110"/>
      <c r="AU247" s="110"/>
      <c r="AV247" s="110"/>
      <c r="AW247" s="110"/>
      <c r="AX247" s="110"/>
      <c r="AY247" s="110"/>
    </row>
    <row r="248" spans="1:51" ht="12.75" customHeight="1">
      <c r="B248" s="31"/>
      <c r="D248" s="47"/>
      <c r="E248" s="32" t="s">
        <v>9</v>
      </c>
      <c r="F248" s="33" t="s">
        <v>10</v>
      </c>
      <c r="G248" s="34" t="s">
        <v>11</v>
      </c>
      <c r="H248" s="32" t="s">
        <v>9</v>
      </c>
      <c r="I248" s="33" t="s">
        <v>10</v>
      </c>
      <c r="J248" s="34" t="s">
        <v>11</v>
      </c>
      <c r="K248" s="32" t="s">
        <v>9</v>
      </c>
      <c r="L248" s="33" t="s">
        <v>10</v>
      </c>
      <c r="M248" s="34" t="s">
        <v>11</v>
      </c>
      <c r="N248" s="32" t="s">
        <v>9</v>
      </c>
      <c r="O248" s="33" t="s">
        <v>10</v>
      </c>
      <c r="P248" s="34" t="s">
        <v>11</v>
      </c>
      <c r="Q248" s="32" t="s">
        <v>9</v>
      </c>
      <c r="R248" s="33" t="s">
        <v>10</v>
      </c>
      <c r="S248" s="34" t="s">
        <v>11</v>
      </c>
      <c r="T248" s="32" t="s">
        <v>9</v>
      </c>
      <c r="U248" s="33" t="s">
        <v>10</v>
      </c>
      <c r="V248" s="34" t="s">
        <v>11</v>
      </c>
      <c r="W248" s="32" t="s">
        <v>9</v>
      </c>
      <c r="X248" s="33" t="s">
        <v>10</v>
      </c>
      <c r="Y248" s="34" t="s">
        <v>11</v>
      </c>
      <c r="Z248" s="185"/>
      <c r="AG248" s="110"/>
      <c r="AH248" s="110"/>
      <c r="AI248" s="110"/>
      <c r="AJ248" s="110"/>
      <c r="AK248" s="110"/>
      <c r="AL248" s="110"/>
      <c r="AM248" s="110"/>
      <c r="AN248" s="110"/>
      <c r="AO248" s="110"/>
      <c r="AP248" s="110"/>
      <c r="AQ248" s="110"/>
      <c r="AR248" s="110"/>
      <c r="AS248" s="110"/>
      <c r="AT248" s="110"/>
      <c r="AU248" s="110"/>
      <c r="AV248" s="110"/>
      <c r="AW248" s="110"/>
      <c r="AX248" s="110"/>
      <c r="AY248" s="110"/>
    </row>
    <row r="249" spans="1:51" ht="12.75" customHeight="1">
      <c r="A249" s="35" t="s">
        <v>17</v>
      </c>
      <c r="B249" s="36">
        <f>$B$89</f>
        <v>2.5</v>
      </c>
      <c r="C249" s="25"/>
      <c r="D249" s="37" t="s">
        <v>18</v>
      </c>
      <c r="E249" s="38">
        <f>((0.6666666*C251)/(F247*B249))^0.5</f>
        <v>8.1649654010289598</v>
      </c>
      <c r="F249" s="39">
        <f>((0.6666666*C251)/(F247*B249))^0.5</f>
        <v>8.1649654010289598</v>
      </c>
      <c r="G249" s="40">
        <f>((0.8333333333*C251)/(F247*B249))^0.5</f>
        <v>9.1287092915701944</v>
      </c>
      <c r="H249" s="38">
        <f>((0.6666666*C251)/(I247*B249))^0.5</f>
        <v>6.6666663333333247</v>
      </c>
      <c r="I249" s="39">
        <f>((0.6666666*C251)/(I247*B249))^0.5</f>
        <v>6.6666663333333247</v>
      </c>
      <c r="J249" s="40">
        <f>((0.8333333333*C251)/(I247*B249))^0.5</f>
        <v>7.4535599248502278</v>
      </c>
      <c r="K249" s="38">
        <f>((0.6666666*C251)/(L247*B249))^0.5</f>
        <v>5.7735024032211157</v>
      </c>
      <c r="L249" s="39">
        <f>((0.6666666*C251)/(L247*B249))^0.5</f>
        <v>5.7735024032211157</v>
      </c>
      <c r="M249" s="40">
        <f>((0.8333333333*C251)/(L247*B249))^0.5</f>
        <v>6.4549722435499284</v>
      </c>
      <c r="N249" s="38">
        <f>((0.6666666*C251)/(O247*B249))^0.5</f>
        <v>5.1639775367443264</v>
      </c>
      <c r="O249" s="39">
        <f>((0.6666666*C251)/(O247*B249))^0.5</f>
        <v>5.1639775367443264</v>
      </c>
      <c r="P249" s="40">
        <f>((0.8333333333*C251)/(O247*B249))^0.5</f>
        <v>5.7735026917807879</v>
      </c>
      <c r="Q249" s="38">
        <f>((0.6666666*C251)/(R247*B249))^0.5</f>
        <v>4.7140449722080504</v>
      </c>
      <c r="R249" s="39">
        <f>((0.6666666*C251)/(R247*B249))^0.5</f>
        <v>4.7140449722080504</v>
      </c>
      <c r="S249" s="40">
        <f>((0.8333333333*C251)/(R247*B249))^0.5</f>
        <v>5.2704627668418897</v>
      </c>
      <c r="T249" s="38">
        <f>((0.6666666*C251)/(U247*B249))^0.5</f>
        <v>7.3029670682538343</v>
      </c>
      <c r="U249" s="39">
        <f>((0.6666666*C251)/(U247*B249))^0.5</f>
        <v>7.3029670682538343</v>
      </c>
      <c r="V249" s="40">
        <f>((0.8333333333*C251)/(U247*B249))^0.5</f>
        <v>8.1649658091139621</v>
      </c>
      <c r="W249" s="38">
        <f>((0.6666666*C251)/(X247*B249))^0.5</f>
        <v>6.1721336898769685</v>
      </c>
      <c r="X249" s="39">
        <f>((0.6666666*C251)/(X247*B249))^0.5</f>
        <v>6.1721336898769685</v>
      </c>
      <c r="Y249" s="40">
        <f>((0.8333333333*C251)/(X247*B249))^0.5</f>
        <v>6.9006555932855296</v>
      </c>
      <c r="Z249" s="185"/>
      <c r="AG249" s="110"/>
      <c r="AH249" s="110"/>
      <c r="AI249" s="110"/>
      <c r="AJ249" s="110"/>
      <c r="AK249" s="110"/>
      <c r="AL249" s="110"/>
      <c r="AM249" s="110"/>
      <c r="AN249" s="110"/>
      <c r="AO249" s="110"/>
      <c r="AP249" s="110"/>
      <c r="AQ249" s="110"/>
      <c r="AR249" s="110"/>
      <c r="AS249" s="110"/>
      <c r="AT249" s="110"/>
      <c r="AU249" s="110"/>
      <c r="AV249" s="110"/>
      <c r="AW249" s="110"/>
      <c r="AX249" s="110"/>
      <c r="AY249" s="110"/>
    </row>
    <row r="250" spans="1:51" ht="12.75" customHeight="1">
      <c r="A250" s="35" t="s">
        <v>19</v>
      </c>
      <c r="B250" s="50">
        <f>$B$90</f>
        <v>60</v>
      </c>
      <c r="C250" s="42" t="s">
        <v>20</v>
      </c>
      <c r="D250" s="37" t="s">
        <v>21</v>
      </c>
      <c r="E250" s="38">
        <f>((76.8*C254)/(144*B250*F247))^0.3333333333333</f>
        <v>4.5539906934900909</v>
      </c>
      <c r="F250" s="39">
        <f>((185*C254)/(144*B250*F247))^0.3333333333333</f>
        <v>6.1046716298033949</v>
      </c>
      <c r="G250" s="40">
        <f>((145*C254)/(144*B250*F247))^0.3333333333333</f>
        <v>5.6285224089350114</v>
      </c>
      <c r="H250" s="38">
        <f>((76.8*C254)/(144*B250*I247))^0.3333333333333</f>
        <v>3.978277306423907</v>
      </c>
      <c r="I250" s="39">
        <f>((185*C254)/(144*B250*I247))^0.3333333333333</f>
        <v>5.3329218794262214</v>
      </c>
      <c r="J250" s="40">
        <f>((145*C254)/(144*B250*I247))^0.3333333333333</f>
        <v>4.9169672217761873</v>
      </c>
      <c r="K250" s="38">
        <f>((76.8*C254)/(144*B250*L247))^0.3333333333333</f>
        <v>3.6145048087498637</v>
      </c>
      <c r="L250" s="39">
        <f>((185*C254)/(144*B250*L247))^0.3333333333333</f>
        <v>4.8452810835352782</v>
      </c>
      <c r="M250" s="40">
        <f>((145*C254)/(144*B250*L247))^0.3333333333333</f>
        <v>4.467361196485113</v>
      </c>
      <c r="N250" s="38">
        <f>((76.8*C254)/(144*B250*O247))^0.3333333333333</f>
        <v>3.3554090318666376</v>
      </c>
      <c r="O250" s="39">
        <f>((185*C254)/(144*B250*O247))^0.3333333333333</f>
        <v>4.4979605146105488</v>
      </c>
      <c r="P250" s="40">
        <f>((145*C254)/(144*B250*O247))^0.3333333333333</f>
        <v>4.1471307690640966</v>
      </c>
      <c r="Q250" s="38">
        <f>((76.8*C254)/(144*B250*R247))^0.3333333333333</f>
        <v>3.1575607906193355</v>
      </c>
      <c r="R250" s="39">
        <f>((185*C254)/(144*B250*R247))^0.3333333333333</f>
        <v>4.232742900732803</v>
      </c>
      <c r="S250" s="40">
        <f>((145*C254)/(144*B250*R247))^0.3333333333333</f>
        <v>3.9025994701704274</v>
      </c>
      <c r="T250" s="38">
        <f>((76.8*C254)/(144*B250*U247))^0.3333333333333</f>
        <v>4.2275504702560553</v>
      </c>
      <c r="U250" s="39">
        <f>((185*C254)/(144*B250*U247))^0.3333333333333</f>
        <v>5.6670751339536745</v>
      </c>
      <c r="V250" s="40">
        <f>((145*C254)/(144*B250*U247))^0.3333333333333</f>
        <v>5.225057352610448</v>
      </c>
      <c r="W250" s="38">
        <f>((76.8*C254)/(144*B250*X247))^0.3333333333333</f>
        <v>3.7790223101610874</v>
      </c>
      <c r="X250" s="39">
        <f>((185*C254)/(144*B250*X247))^0.3333333333333</f>
        <v>5.0658184958991015</v>
      </c>
      <c r="Y250" s="40">
        <f>((145*C254)/(144*B250*X247))^0.3333333333333</f>
        <v>4.6706972385808454</v>
      </c>
      <c r="Z250" s="185"/>
      <c r="AG250" s="110"/>
      <c r="AH250" s="110"/>
      <c r="AI250" s="110"/>
      <c r="AJ250" s="110"/>
      <c r="AK250" s="110"/>
      <c r="AL250" s="110"/>
      <c r="AM250" s="110"/>
      <c r="AN250" s="110"/>
      <c r="AO250" s="110"/>
      <c r="AP250" s="110"/>
      <c r="AQ250" s="110"/>
      <c r="AR250" s="110"/>
      <c r="AS250" s="110"/>
      <c r="AT250" s="110"/>
      <c r="AU250" s="110"/>
      <c r="AV250" s="110"/>
      <c r="AW250" s="110"/>
      <c r="AX250" s="110"/>
      <c r="AY250" s="110"/>
    </row>
    <row r="251" spans="1:51" ht="12.75" customHeight="1" thickBot="1">
      <c r="A251" s="107"/>
      <c r="B251" s="187"/>
      <c r="C251" s="26">
        <v>5000</v>
      </c>
      <c r="D251" s="78" t="s">
        <v>22</v>
      </c>
      <c r="E251" s="43">
        <f t="shared" ref="E251:Y251" si="26">FLOOR(MIN(E249:E250),0.0833)</f>
        <v>4.4981999999999998</v>
      </c>
      <c r="F251" s="44">
        <f t="shared" si="26"/>
        <v>6.0808999999999997</v>
      </c>
      <c r="G251" s="45">
        <f t="shared" si="26"/>
        <v>5.5811000000000002</v>
      </c>
      <c r="H251" s="43">
        <f t="shared" si="26"/>
        <v>3.9150999999999998</v>
      </c>
      <c r="I251" s="44">
        <f t="shared" si="26"/>
        <v>5.3311999999999999</v>
      </c>
      <c r="J251" s="45">
        <f t="shared" si="26"/>
        <v>4.9146999999999998</v>
      </c>
      <c r="K251" s="43">
        <f t="shared" si="26"/>
        <v>3.5819000000000001</v>
      </c>
      <c r="L251" s="44">
        <f t="shared" si="26"/>
        <v>4.8314000000000004</v>
      </c>
      <c r="M251" s="45">
        <f t="shared" si="26"/>
        <v>4.4149000000000003</v>
      </c>
      <c r="N251" s="43">
        <f t="shared" si="26"/>
        <v>3.3319999999999999</v>
      </c>
      <c r="O251" s="44">
        <f t="shared" si="26"/>
        <v>4.4149000000000003</v>
      </c>
      <c r="P251" s="45">
        <f t="shared" si="26"/>
        <v>4.0816999999999997</v>
      </c>
      <c r="Q251" s="43">
        <f t="shared" si="26"/>
        <v>3.0821000000000001</v>
      </c>
      <c r="R251" s="44">
        <f t="shared" si="26"/>
        <v>4.165</v>
      </c>
      <c r="S251" s="45">
        <f t="shared" si="26"/>
        <v>3.8317999999999999</v>
      </c>
      <c r="T251" s="43">
        <f t="shared" si="26"/>
        <v>4.165</v>
      </c>
      <c r="U251" s="44">
        <f t="shared" si="26"/>
        <v>5.6643999999999997</v>
      </c>
      <c r="V251" s="45">
        <f t="shared" si="26"/>
        <v>5.1646000000000001</v>
      </c>
      <c r="W251" s="43">
        <f t="shared" si="26"/>
        <v>3.7484999999999999</v>
      </c>
      <c r="X251" s="44">
        <f t="shared" si="26"/>
        <v>4.9980000000000002</v>
      </c>
      <c r="Y251" s="45">
        <f t="shared" si="26"/>
        <v>4.6647999999999996</v>
      </c>
      <c r="Z251" s="185"/>
      <c r="AG251" s="110"/>
      <c r="AH251" s="110"/>
      <c r="AI251" s="110"/>
      <c r="AJ251" s="110"/>
      <c r="AK251" s="110"/>
      <c r="AL251" s="110"/>
      <c r="AM251" s="110"/>
      <c r="AN251" s="110"/>
      <c r="AO251" s="110"/>
      <c r="AP251" s="110"/>
      <c r="AQ251" s="110"/>
      <c r="AR251" s="110"/>
      <c r="AS251" s="110"/>
      <c r="AT251" s="110"/>
      <c r="AU251" s="110"/>
      <c r="AV251" s="110"/>
      <c r="AW251" s="110"/>
      <c r="AX251" s="110"/>
      <c r="AY251" s="110"/>
    </row>
    <row r="252" spans="1:51" ht="12.75" customHeight="1" thickBot="1">
      <c r="A252" s="107"/>
      <c r="B252" s="187"/>
      <c r="C252" s="188"/>
      <c r="D252" s="78"/>
      <c r="E252" s="185"/>
      <c r="F252" s="185"/>
      <c r="G252" s="185"/>
      <c r="H252" s="185"/>
      <c r="I252" s="185"/>
      <c r="J252" s="185"/>
      <c r="K252" s="185"/>
      <c r="L252" s="185"/>
      <c r="M252" s="185"/>
      <c r="N252" s="185"/>
      <c r="O252" s="185"/>
      <c r="P252" s="185"/>
      <c r="Q252" s="185"/>
      <c r="R252" s="185"/>
      <c r="S252" s="185"/>
      <c r="T252" s="185"/>
      <c r="U252" s="185"/>
      <c r="V252" s="185"/>
      <c r="W252" s="185"/>
      <c r="X252" s="185"/>
      <c r="Y252" s="185"/>
      <c r="Z252" s="185"/>
      <c r="AG252" s="110"/>
      <c r="AH252" s="110"/>
      <c r="AI252" s="110"/>
      <c r="AJ252" s="110"/>
      <c r="AK252" s="110"/>
      <c r="AL252" s="110"/>
      <c r="AM252" s="110"/>
      <c r="AN252" s="110"/>
      <c r="AO252" s="110"/>
      <c r="AP252" s="110"/>
      <c r="AQ252" s="110"/>
      <c r="AR252" s="110"/>
      <c r="AS252" s="110"/>
      <c r="AT252" s="110"/>
      <c r="AU252" s="110"/>
      <c r="AV252" s="110"/>
      <c r="AW252" s="110"/>
      <c r="AX252" s="110"/>
      <c r="AY252" s="110"/>
    </row>
    <row r="253" spans="1:51" ht="12.75" customHeight="1">
      <c r="A253" s="107"/>
      <c r="B253" s="187"/>
      <c r="C253" s="189" t="s">
        <v>23</v>
      </c>
      <c r="D253" s="78" t="s">
        <v>24</v>
      </c>
      <c r="E253" s="28"/>
      <c r="F253" s="29">
        <f>F$93</f>
        <v>20</v>
      </c>
      <c r="G253" s="30"/>
      <c r="H253" s="28"/>
      <c r="I253" s="29">
        <f>I$93</f>
        <v>30</v>
      </c>
      <c r="J253" s="30"/>
      <c r="K253" s="28"/>
      <c r="L253" s="29">
        <f>L$93</f>
        <v>40</v>
      </c>
      <c r="M253" s="30"/>
      <c r="N253" s="28"/>
      <c r="O253" s="29">
        <f>O$93</f>
        <v>50</v>
      </c>
      <c r="P253" s="30"/>
      <c r="Q253" s="28"/>
      <c r="R253" s="29">
        <f>R$93</f>
        <v>60</v>
      </c>
      <c r="S253" s="30"/>
      <c r="T253" s="28"/>
      <c r="U253" s="29">
        <f>U$93</f>
        <v>25</v>
      </c>
      <c r="V253" s="30"/>
      <c r="W253" s="28"/>
      <c r="X253" s="29">
        <f>X$93</f>
        <v>35</v>
      </c>
      <c r="Y253" s="30"/>
      <c r="Z253" s="184"/>
      <c r="AG253" s="110"/>
      <c r="AH253" s="110"/>
      <c r="AI253" s="110"/>
      <c r="AJ253" s="110"/>
      <c r="AK253" s="110"/>
      <c r="AL253" s="110"/>
      <c r="AM253" s="110"/>
      <c r="AN253" s="110"/>
      <c r="AO253" s="110"/>
      <c r="AP253" s="110"/>
      <c r="AQ253" s="110"/>
      <c r="AR253" s="110"/>
      <c r="AS253" s="110"/>
      <c r="AT253" s="110"/>
      <c r="AU253" s="110"/>
      <c r="AV253" s="110"/>
      <c r="AW253" s="110"/>
      <c r="AX253" s="110"/>
      <c r="AY253" s="110"/>
    </row>
    <row r="254" spans="1:51" ht="12.75" customHeight="1">
      <c r="B254" s="178"/>
      <c r="C254" s="26">
        <v>212500</v>
      </c>
      <c r="D254" s="47"/>
      <c r="E254" s="32" t="s">
        <v>9</v>
      </c>
      <c r="F254" s="33" t="s">
        <v>10</v>
      </c>
      <c r="G254" s="34" t="s">
        <v>11</v>
      </c>
      <c r="H254" s="32" t="s">
        <v>9</v>
      </c>
      <c r="I254" s="33" t="s">
        <v>10</v>
      </c>
      <c r="J254" s="34" t="s">
        <v>11</v>
      </c>
      <c r="K254" s="32" t="s">
        <v>9</v>
      </c>
      <c r="L254" s="33" t="s">
        <v>10</v>
      </c>
      <c r="M254" s="34" t="s">
        <v>11</v>
      </c>
      <c r="N254" s="32" t="s">
        <v>9</v>
      </c>
      <c r="O254" s="33" t="s">
        <v>10</v>
      </c>
      <c r="P254" s="34" t="s">
        <v>11</v>
      </c>
      <c r="Q254" s="32" t="s">
        <v>9</v>
      </c>
      <c r="R254" s="33" t="s">
        <v>10</v>
      </c>
      <c r="S254" s="34" t="s">
        <v>11</v>
      </c>
      <c r="T254" s="32" t="s">
        <v>9</v>
      </c>
      <c r="U254" s="33" t="s">
        <v>10</v>
      </c>
      <c r="V254" s="34" t="s">
        <v>11</v>
      </c>
      <c r="W254" s="32" t="s">
        <v>9</v>
      </c>
      <c r="X254" s="33" t="s">
        <v>10</v>
      </c>
      <c r="Y254" s="34" t="s">
        <v>11</v>
      </c>
      <c r="Z254" s="185"/>
      <c r="AG254" s="110"/>
      <c r="AH254" s="110"/>
      <c r="AI254" s="110"/>
      <c r="AJ254" s="110"/>
      <c r="AK254" s="110"/>
      <c r="AL254" s="110"/>
      <c r="AM254" s="110"/>
      <c r="AN254" s="110"/>
      <c r="AO254" s="110"/>
      <c r="AP254" s="110"/>
      <c r="AQ254" s="110"/>
      <c r="AR254" s="110"/>
      <c r="AS254" s="110"/>
      <c r="AT254" s="110"/>
      <c r="AU254" s="110"/>
      <c r="AV254" s="110"/>
      <c r="AW254" s="110"/>
      <c r="AX254" s="110"/>
      <c r="AY254" s="110"/>
    </row>
    <row r="255" spans="1:51" ht="12.75" customHeight="1">
      <c r="A255" s="35" t="s">
        <v>17</v>
      </c>
      <c r="B255" s="36">
        <f>$B$95</f>
        <v>1.88</v>
      </c>
      <c r="D255" s="37" t="s">
        <v>18</v>
      </c>
      <c r="E255" s="38">
        <f>((0.6666666*C251)/(F253*B255))^0.5</f>
        <v>9.4155442436566208</v>
      </c>
      <c r="F255" s="39">
        <f>((0.6666666*C251)/(F253*B255))^0.5</f>
        <v>9.4155442436566208</v>
      </c>
      <c r="G255" s="40">
        <f>((0.8333333333*C251)/(F253*B255))^0.5</f>
        <v>10.52689901312095</v>
      </c>
      <c r="H255" s="38">
        <f>((0.6666666*C251)/(I253*B255))^0.5</f>
        <v>7.6877596825193626</v>
      </c>
      <c r="I255" s="39">
        <f>((0.6666666*C251)/(I253*B255))^0.5</f>
        <v>7.6877596825193626</v>
      </c>
      <c r="J255" s="40">
        <f>((0.8333333333*C251)/(I253*B255))^0.5</f>
        <v>8.5951770519847095</v>
      </c>
      <c r="K255" s="38">
        <f>((0.6666666*C251)/(L253*B255))^0.5</f>
        <v>6.6577951832515598</v>
      </c>
      <c r="L255" s="39">
        <f>((0.6666666*C251)/(L253*B255))^0.5</f>
        <v>6.6577951832515598</v>
      </c>
      <c r="M255" s="40">
        <f>((0.8333333333*C251)/(L253*B255))^0.5</f>
        <v>7.4436416770437983</v>
      </c>
      <c r="N255" s="38">
        <f>((0.6666666*C251)/(O253*B255))^0.5</f>
        <v>5.9549130440084621</v>
      </c>
      <c r="O255" s="39">
        <f>((0.6666666*C251)/(O253*B255))^0.5</f>
        <v>5.9549130440084621</v>
      </c>
      <c r="P255" s="40">
        <f>((0.8333333333*C251)/(O253*B255))^0.5</f>
        <v>6.6577955160081874</v>
      </c>
      <c r="Q255" s="38">
        <f>((0.6666666*C251)/(R253*B255))^0.5</f>
        <v>5.4360670036419814</v>
      </c>
      <c r="R255" s="39">
        <f>((0.6666666*C251)/(R253*B255))^0.5</f>
        <v>5.4360670036419814</v>
      </c>
      <c r="S255" s="40">
        <f>((0.8333333333*C251)/(R253*B255))^0.5</f>
        <v>6.0777079789573865</v>
      </c>
      <c r="T255" s="38">
        <f>((0.6666666*C251)/(U253*B255))^0.5</f>
        <v>8.4215187895892178</v>
      </c>
      <c r="U255" s="39">
        <f>((0.6666666*C251)/(U253*B255))^0.5</f>
        <v>8.4215187895892178</v>
      </c>
      <c r="V255" s="40">
        <f>((0.8333333333*C251)/(U253*B255))^0.5</f>
        <v>9.4155447142455575</v>
      </c>
      <c r="W255" s="38">
        <f>((0.6666666*C251)/(X253*B255))^0.5</f>
        <v>7.1174824362974753</v>
      </c>
      <c r="X255" s="39">
        <f>((0.6666666*C251)/(X253*B255))^0.5</f>
        <v>7.1174824362974753</v>
      </c>
      <c r="Y255" s="40">
        <f>((0.8333333333*C251)/(X253*B255))^0.5</f>
        <v>7.9575876758312276</v>
      </c>
      <c r="Z255" s="185"/>
      <c r="AG255" s="110"/>
      <c r="AH255" s="110"/>
      <c r="AI255" s="110"/>
      <c r="AJ255" s="110"/>
      <c r="AK255" s="110"/>
      <c r="AL255" s="110"/>
      <c r="AM255" s="110"/>
      <c r="AN255" s="110"/>
      <c r="AO255" s="110"/>
      <c r="AP255" s="110"/>
      <c r="AQ255" s="110"/>
      <c r="AR255" s="110"/>
      <c r="AS255" s="110"/>
      <c r="AT255" s="110"/>
      <c r="AU255" s="110"/>
      <c r="AV255" s="110"/>
      <c r="AW255" s="110"/>
      <c r="AX255" s="110"/>
      <c r="AY255" s="110"/>
    </row>
    <row r="256" spans="1:51" ht="12.75" customHeight="1">
      <c r="A256" s="35" t="s">
        <v>19</v>
      </c>
      <c r="B256" s="54">
        <f>$B$96</f>
        <v>60</v>
      </c>
      <c r="C256" s="25"/>
      <c r="D256" s="37" t="s">
        <v>21</v>
      </c>
      <c r="E256" s="38">
        <f>((76.8*C254)/(144*B256*F253))^0.3333333333333</f>
        <v>4.5539906934900909</v>
      </c>
      <c r="F256" s="39">
        <f>((185*C254)/(144*B256*F253))^0.3333333333333</f>
        <v>6.1046716298033949</v>
      </c>
      <c r="G256" s="40">
        <f>((145*C254)/(144*B256*F253))^0.3333333333333</f>
        <v>5.6285224089350114</v>
      </c>
      <c r="H256" s="38">
        <f>((76.8*C254)/(144*B256*I253))^0.3333333333333</f>
        <v>3.978277306423907</v>
      </c>
      <c r="I256" s="39">
        <f>((185*C254)/(144*B256*I253))^0.3333333333333</f>
        <v>5.3329218794262214</v>
      </c>
      <c r="J256" s="40">
        <f>((145*C254)/(144*B256*I253))^0.3333333333333</f>
        <v>4.9169672217761873</v>
      </c>
      <c r="K256" s="38">
        <f>((76.8*C254)/(144*B256*L253))^0.3333333333333</f>
        <v>3.6145048087498637</v>
      </c>
      <c r="L256" s="39">
        <f>((185*C254)/(144*B256*L253))^0.3333333333333</f>
        <v>4.8452810835352782</v>
      </c>
      <c r="M256" s="40">
        <f>((145*C254)/(144*B256*L253))^0.3333333333333</f>
        <v>4.467361196485113</v>
      </c>
      <c r="N256" s="38">
        <f>((76.8*C254)/(144*B256*O253))^0.3333333333333</f>
        <v>3.3554090318666376</v>
      </c>
      <c r="O256" s="39">
        <f>((185*C254)/(144*B256*O253))^0.3333333333333</f>
        <v>4.4979605146105488</v>
      </c>
      <c r="P256" s="40">
        <f>((145*C254)/(144*B256*O253))^0.3333333333333</f>
        <v>4.1471307690640966</v>
      </c>
      <c r="Q256" s="38">
        <f>((76.8*C254)/(144*B256*R253))^0.3333333333333</f>
        <v>3.1575607906193355</v>
      </c>
      <c r="R256" s="39">
        <f>((185*C254)/(144*B256*R253))^0.3333333333333</f>
        <v>4.232742900732803</v>
      </c>
      <c r="S256" s="40">
        <f>((145*C254)/(144*B256*R253))^0.3333333333333</f>
        <v>3.9025994701704274</v>
      </c>
      <c r="T256" s="38">
        <f>((76.8*C254)/(144*B256*U253))^0.3333333333333</f>
        <v>4.2275504702560553</v>
      </c>
      <c r="U256" s="39">
        <f>((185*C254)/(144*B256*U253))^0.3333333333333</f>
        <v>5.6670751339536745</v>
      </c>
      <c r="V256" s="40">
        <f>((145*C254)/(144*B256*U253))^0.3333333333333</f>
        <v>5.225057352610448</v>
      </c>
      <c r="W256" s="38">
        <f>((76.8*C254)/(144*B256*X253))^0.3333333333333</f>
        <v>3.7790223101610874</v>
      </c>
      <c r="X256" s="39">
        <f>((185*C254)/(144*B256*X253))^0.3333333333333</f>
        <v>5.0658184958991015</v>
      </c>
      <c r="Y256" s="40">
        <f>((145*C254)/(144*B256*X253))^0.3333333333333</f>
        <v>4.6706972385808454</v>
      </c>
      <c r="Z256" s="185"/>
      <c r="AG256" s="110"/>
      <c r="AH256" s="110"/>
      <c r="AI256" s="110"/>
      <c r="AJ256" s="110"/>
      <c r="AK256" s="110"/>
      <c r="AL256" s="110"/>
      <c r="AM256" s="110"/>
      <c r="AN256" s="110"/>
      <c r="AO256" s="110"/>
      <c r="AP256" s="110"/>
      <c r="AQ256" s="110"/>
      <c r="AR256" s="110"/>
      <c r="AS256" s="110"/>
      <c r="AT256" s="110"/>
      <c r="AU256" s="110"/>
      <c r="AV256" s="110"/>
      <c r="AW256" s="110"/>
      <c r="AX256" s="110"/>
      <c r="AY256" s="110"/>
    </row>
    <row r="257" spans="1:51" ht="12.75" customHeight="1">
      <c r="A257" s="35" t="s">
        <v>25</v>
      </c>
      <c r="B257" s="55">
        <v>1.88</v>
      </c>
      <c r="C257" s="190" t="s">
        <v>26</v>
      </c>
      <c r="D257" s="37" t="s">
        <v>27</v>
      </c>
      <c r="E257" s="38">
        <f>(C258*12)/(0.5*F253*C261*B257)</f>
        <v>26.595744680851066</v>
      </c>
      <c r="F257" s="39">
        <f>(C258*12)/(1.25*F253*C261*B257)</f>
        <v>10.638297872340427</v>
      </c>
      <c r="G257" s="40">
        <f>(C258*12)/(1.1*F253*C261*B257)</f>
        <v>12.088974854932303</v>
      </c>
      <c r="H257" s="38">
        <f>(C258*12)/(0.5*I253*C261*B257)</f>
        <v>17.730496453900709</v>
      </c>
      <c r="I257" s="39">
        <f>(C258*12)/(1.25*I253*C261*B257)</f>
        <v>7.0921985815602842</v>
      </c>
      <c r="J257" s="40">
        <f>(C258*12)/(1.1*I253*C261*B257)</f>
        <v>8.0593165699548681</v>
      </c>
      <c r="K257" s="38">
        <f>(C258*12)/(0.5*L253*C261*B257)</f>
        <v>13.297872340425533</v>
      </c>
      <c r="L257" s="39">
        <f>(C258*12)/(1.25*L253*C261*B257)</f>
        <v>5.3191489361702136</v>
      </c>
      <c r="M257" s="40">
        <f>(C258*12)/(1.1*L253*C261*B257)</f>
        <v>6.0444874274661515</v>
      </c>
      <c r="N257" s="38">
        <f>(C258*12)/(0.5*O253*C261*B257)</f>
        <v>10.638297872340427</v>
      </c>
      <c r="O257" s="39">
        <f>(C258*12)/(1.25*O253*C261*B257)</f>
        <v>4.2553191489361701</v>
      </c>
      <c r="P257" s="40">
        <f>(C258*12)/(1.1*O253*C261*B257)</f>
        <v>4.8355899419729207</v>
      </c>
      <c r="Q257" s="38">
        <f>(C258*12)/(0.5*R253*C261*B257)</f>
        <v>8.8652482269503547</v>
      </c>
      <c r="R257" s="39">
        <f>(C258*12)/(1.25*R253*C261*B257)</f>
        <v>3.5460992907801421</v>
      </c>
      <c r="S257" s="40">
        <f>(C258*12)/(1.1*R253*C261*B257)</f>
        <v>4.0296582849774341</v>
      </c>
      <c r="T257" s="38">
        <f>(C258*12)/(0.5*U253*C261*B257)</f>
        <v>21.276595744680854</v>
      </c>
      <c r="U257" s="39">
        <f>(C258*12)/(1.25*U253*C261*B257)</f>
        <v>8.5106382978723403</v>
      </c>
      <c r="V257" s="40">
        <f>(C258*12)/(1.1*U253*C261*B257)</f>
        <v>9.6711798839458414</v>
      </c>
      <c r="W257" s="38">
        <f>(C258*12)/(0.5*X253*C261*B257)</f>
        <v>15.197568389057754</v>
      </c>
      <c r="X257" s="39">
        <f>(C258*12)/(1.25*X253*C261*B257)</f>
        <v>6.0790273556231007</v>
      </c>
      <c r="Y257" s="40">
        <f>(C258*12)/(1.1*X253*C261*B257)</f>
        <v>6.9079856313898862</v>
      </c>
      <c r="Z257" s="185"/>
      <c r="AG257" s="110"/>
      <c r="AH257" s="110"/>
      <c r="AI257" s="110"/>
      <c r="AJ257" s="110"/>
      <c r="AK257" s="110"/>
      <c r="AL257" s="110"/>
      <c r="AM257" s="110"/>
      <c r="AN257" s="110"/>
      <c r="AO257" s="110"/>
      <c r="AP257" s="110"/>
      <c r="AQ257" s="110"/>
      <c r="AR257" s="110"/>
      <c r="AS257" s="110"/>
      <c r="AT257" s="110"/>
      <c r="AU257" s="110"/>
      <c r="AV257" s="110"/>
      <c r="AW257" s="110"/>
      <c r="AX257" s="110"/>
      <c r="AY257" s="110"/>
    </row>
    <row r="258" spans="1:51" ht="12.75" customHeight="1" thickBot="1">
      <c r="A258" s="107"/>
      <c r="B258" s="187"/>
      <c r="C258" s="50">
        <v>350</v>
      </c>
      <c r="D258" s="78" t="s">
        <v>22</v>
      </c>
      <c r="E258" s="51">
        <f>FLOOR(MIN(E255:E257),0.08333)</f>
        <v>4.4998199999999997</v>
      </c>
      <c r="F258" s="44">
        <f>FLOOR(MIN(F255:F257),0.08333)</f>
        <v>6.0830900000000003</v>
      </c>
      <c r="G258" s="52">
        <f>FLOOR(MIN(G255:G257),0.0833)</f>
        <v>5.5811000000000002</v>
      </c>
      <c r="H258" s="51">
        <f>FLOOR(MIN(H255:H257),0.08333)</f>
        <v>3.9165100000000002</v>
      </c>
      <c r="I258" s="44">
        <f>FLOOR(MIN(I255:I257),0.08333)</f>
        <v>5.24979</v>
      </c>
      <c r="J258" s="52">
        <f>FLOOR(MIN(J255:J257),0.0833)</f>
        <v>4.9146999999999998</v>
      </c>
      <c r="K258" s="51">
        <f>FLOOR(MIN(K255:K257),0.08333)</f>
        <v>3.5831900000000001</v>
      </c>
      <c r="L258" s="44">
        <f>FLOOR(MIN(L255:L257),0.08333)</f>
        <v>4.8331400000000002</v>
      </c>
      <c r="M258" s="52">
        <f>FLOOR(MIN(M255:M257),0.0833)</f>
        <v>4.4149000000000003</v>
      </c>
      <c r="N258" s="51">
        <f>FLOOR(MIN(N255:N257),0.08333)</f>
        <v>3.3332000000000002</v>
      </c>
      <c r="O258" s="44">
        <f>FLOOR(MIN(O255:O257),0.08333)</f>
        <v>4.2498300000000002</v>
      </c>
      <c r="P258" s="52">
        <f>FLOOR(MIN(P255:P257),0.0833)</f>
        <v>4.0816999999999997</v>
      </c>
      <c r="Q258" s="51">
        <f>FLOOR(MIN(Q255:Q257),0.08333)</f>
        <v>3.0832100000000002</v>
      </c>
      <c r="R258" s="44">
        <f>FLOOR(MIN(R255:R257),0.08333)</f>
        <v>3.49986</v>
      </c>
      <c r="S258" s="52">
        <f>FLOOR(MIN(S255:S257),0.0833)</f>
        <v>3.8317999999999999</v>
      </c>
      <c r="T258" s="51">
        <f>FLOOR(MIN(T255:T257),0.08333)</f>
        <v>4.1665000000000001</v>
      </c>
      <c r="U258" s="44">
        <f>FLOOR(MIN(U255:U257),0.08333)</f>
        <v>5.6664399999999997</v>
      </c>
      <c r="V258" s="52">
        <f>FLOOR(MIN(V255:V257),0.0833)</f>
        <v>5.1646000000000001</v>
      </c>
      <c r="W258" s="51">
        <f>FLOOR(MIN(W255:W257),0.08333)</f>
        <v>3.7498499999999999</v>
      </c>
      <c r="X258" s="44">
        <f>FLOOR(MIN(X255:X257),0.08333)</f>
        <v>4.9998000000000005</v>
      </c>
      <c r="Y258" s="52">
        <f>FLOOR(MIN(Y255:Y257),0.0833)</f>
        <v>4.6647999999999996</v>
      </c>
      <c r="Z258" s="185"/>
      <c r="AG258" s="110"/>
      <c r="AH258" s="110"/>
      <c r="AI258" s="110"/>
      <c r="AJ258" s="110"/>
      <c r="AK258" s="110"/>
      <c r="AL258" s="110"/>
      <c r="AM258" s="110"/>
      <c r="AN258" s="110"/>
      <c r="AO258" s="110"/>
      <c r="AP258" s="110"/>
      <c r="AQ258" s="110"/>
      <c r="AR258" s="110"/>
      <c r="AS258" s="110"/>
      <c r="AT258" s="110"/>
      <c r="AU258" s="110"/>
      <c r="AV258" s="110"/>
      <c r="AW258" s="110"/>
      <c r="AX258" s="110"/>
      <c r="AY258" s="110"/>
    </row>
    <row r="259" spans="1:51" ht="12.75" customHeight="1" thickBot="1">
      <c r="A259" s="107"/>
      <c r="B259" s="187"/>
      <c r="C259" s="107"/>
      <c r="D259" s="78"/>
      <c r="E259" s="107"/>
      <c r="F259" s="107"/>
      <c r="G259" s="107"/>
      <c r="H259" s="107"/>
      <c r="I259" s="107"/>
      <c r="J259" s="107"/>
      <c r="K259" s="107"/>
      <c r="L259" s="107"/>
      <c r="M259" s="107"/>
      <c r="N259" s="107"/>
      <c r="O259" s="107"/>
      <c r="P259" s="107"/>
      <c r="Q259" s="107"/>
      <c r="R259" s="107"/>
      <c r="S259" s="107"/>
      <c r="T259" s="107"/>
      <c r="U259" s="107"/>
      <c r="V259" s="107"/>
      <c r="W259" s="107"/>
      <c r="X259" s="107"/>
      <c r="Y259" s="107"/>
      <c r="Z259" s="107"/>
      <c r="AG259" s="110"/>
      <c r="AH259" s="110"/>
      <c r="AI259" s="110"/>
      <c r="AJ259" s="110"/>
      <c r="AK259" s="110"/>
      <c r="AL259" s="110"/>
      <c r="AM259" s="110"/>
      <c r="AN259" s="110"/>
      <c r="AO259" s="110"/>
      <c r="AP259" s="110"/>
      <c r="AQ259" s="110"/>
      <c r="AR259" s="110"/>
      <c r="AS259" s="110"/>
      <c r="AT259" s="110"/>
      <c r="AU259" s="110"/>
      <c r="AV259" s="110"/>
      <c r="AW259" s="110"/>
      <c r="AX259" s="110"/>
      <c r="AY259" s="110"/>
    </row>
    <row r="260" spans="1:51" ht="12.75" customHeight="1">
      <c r="A260" s="107"/>
      <c r="B260" s="317" t="s">
        <v>28</v>
      </c>
      <c r="C260" s="317"/>
      <c r="D260" s="78" t="s">
        <v>29</v>
      </c>
      <c r="E260" s="28"/>
      <c r="F260" s="29">
        <f>F$100</f>
        <v>20</v>
      </c>
      <c r="G260" s="30"/>
      <c r="H260" s="28"/>
      <c r="I260" s="29">
        <f>I$100</f>
        <v>30</v>
      </c>
      <c r="J260" s="30"/>
      <c r="K260" s="28"/>
      <c r="L260" s="29">
        <f>L$100</f>
        <v>40</v>
      </c>
      <c r="M260" s="30"/>
      <c r="N260" s="28"/>
      <c r="O260" s="29">
        <f>O$100</f>
        <v>50</v>
      </c>
      <c r="P260" s="30"/>
      <c r="Q260" s="28"/>
      <c r="R260" s="29">
        <v>88.7</v>
      </c>
      <c r="S260" s="30"/>
      <c r="T260" s="28"/>
      <c r="U260" s="29">
        <f>U$100</f>
        <v>25</v>
      </c>
      <c r="V260" s="30"/>
      <c r="W260" s="28"/>
      <c r="X260" s="29">
        <f>X$100</f>
        <v>35</v>
      </c>
      <c r="Y260" s="30"/>
      <c r="Z260" s="184"/>
      <c r="AG260" s="110"/>
      <c r="AH260" s="110"/>
      <c r="AI260" s="110"/>
      <c r="AJ260" s="110"/>
      <c r="AK260" s="110"/>
      <c r="AL260" s="110"/>
      <c r="AM260" s="110"/>
      <c r="AN260" s="110"/>
      <c r="AO260" s="110"/>
      <c r="AP260" s="110"/>
      <c r="AQ260" s="110"/>
      <c r="AR260" s="110"/>
      <c r="AS260" s="110"/>
      <c r="AT260" s="110"/>
      <c r="AU260" s="110"/>
      <c r="AV260" s="110"/>
      <c r="AW260" s="110"/>
      <c r="AX260" s="110"/>
      <c r="AY260" s="110"/>
    </row>
    <row r="261" spans="1:51" ht="12.75" customHeight="1">
      <c r="B261" s="178"/>
      <c r="C261" s="53">
        <f>$C$101</f>
        <v>8.4</v>
      </c>
      <c r="D261" s="47"/>
      <c r="E261" s="32" t="s">
        <v>9</v>
      </c>
      <c r="F261" s="33" t="s">
        <v>10</v>
      </c>
      <c r="G261" s="34" t="s">
        <v>11</v>
      </c>
      <c r="H261" s="32" t="s">
        <v>9</v>
      </c>
      <c r="I261" s="33" t="s">
        <v>10</v>
      </c>
      <c r="J261" s="34" t="s">
        <v>11</v>
      </c>
      <c r="K261" s="32" t="s">
        <v>9</v>
      </c>
      <c r="L261" s="33" t="s">
        <v>10</v>
      </c>
      <c r="M261" s="34" t="s">
        <v>11</v>
      </c>
      <c r="N261" s="32" t="s">
        <v>9</v>
      </c>
      <c r="O261" s="33" t="s">
        <v>10</v>
      </c>
      <c r="P261" s="34" t="s">
        <v>11</v>
      </c>
      <c r="Q261" s="32" t="s">
        <v>9</v>
      </c>
      <c r="R261" s="33" t="s">
        <v>10</v>
      </c>
      <c r="S261" s="34" t="s">
        <v>11</v>
      </c>
      <c r="T261" s="32" t="s">
        <v>9</v>
      </c>
      <c r="U261" s="33" t="s">
        <v>10</v>
      </c>
      <c r="V261" s="34" t="s">
        <v>11</v>
      </c>
      <c r="W261" s="32" t="s">
        <v>9</v>
      </c>
      <c r="X261" s="33" t="s">
        <v>10</v>
      </c>
      <c r="Y261" s="34" t="s">
        <v>11</v>
      </c>
      <c r="Z261" s="185"/>
      <c r="AG261" s="110"/>
      <c r="AH261" s="110"/>
      <c r="AI261" s="110"/>
      <c r="AJ261" s="110"/>
      <c r="AK261" s="110"/>
      <c r="AL261" s="110"/>
      <c r="AM261" s="110"/>
      <c r="AN261" s="110"/>
      <c r="AO261" s="110"/>
      <c r="AP261" s="110"/>
      <c r="AQ261" s="110"/>
      <c r="AR261" s="110"/>
      <c r="AS261" s="110"/>
      <c r="AT261" s="110"/>
      <c r="AU261" s="110"/>
      <c r="AV261" s="110"/>
      <c r="AW261" s="110"/>
      <c r="AX261" s="110"/>
      <c r="AY261" s="110"/>
    </row>
    <row r="262" spans="1:51" ht="12.75" customHeight="1">
      <c r="A262" s="35" t="s">
        <v>17</v>
      </c>
      <c r="B262" s="36">
        <f>$B$102</f>
        <v>1.88</v>
      </c>
      <c r="C262" s="191"/>
      <c r="D262" s="37" t="s">
        <v>18</v>
      </c>
      <c r="E262" s="38">
        <f>((0.6666666*C251)/(F260*B262))^0.5</f>
        <v>9.4155442436566208</v>
      </c>
      <c r="F262" s="39">
        <f>((0.6666666*C251)/(F260*B262))^0.5</f>
        <v>9.4155442436566208</v>
      </c>
      <c r="G262" s="40">
        <f>((0.8333333333*C251)/(F260*B262))^0.5</f>
        <v>10.52689901312095</v>
      </c>
      <c r="H262" s="38">
        <f>((0.6666666*C251)/(I260*B262))^0.5</f>
        <v>7.6877596825193626</v>
      </c>
      <c r="I262" s="39">
        <f>((0.6666666*C251)/(I260*B262))^0.5</f>
        <v>7.6877596825193626</v>
      </c>
      <c r="J262" s="40">
        <f>((0.8333333333*C251)/(I260*B262))^0.5</f>
        <v>8.5951770519847095</v>
      </c>
      <c r="K262" s="38">
        <f>((0.6666666*C251)/(L260*B262))^0.5</f>
        <v>6.6577951832515598</v>
      </c>
      <c r="L262" s="39">
        <f>((0.6666666*C251)/(L260*B262))^0.5</f>
        <v>6.6577951832515598</v>
      </c>
      <c r="M262" s="40">
        <f>((0.8333333333*C251)/(L260*B262))^0.5</f>
        <v>7.4436416770437983</v>
      </c>
      <c r="N262" s="38">
        <f>((0.6666666*C251)/(O260*B262))^0.5</f>
        <v>5.9549130440084621</v>
      </c>
      <c r="O262" s="39">
        <f>((0.6666666*C251)/(O260*B262))^0.5</f>
        <v>5.9549130440084621</v>
      </c>
      <c r="P262" s="40">
        <f>((0.8333333333*C251)/(O260*B262))^0.5</f>
        <v>6.6577955160081874</v>
      </c>
      <c r="Q262" s="38">
        <f>((0.6666666*C251)/(R260*B262))^0.5</f>
        <v>4.4709376806116703</v>
      </c>
      <c r="R262" s="39">
        <f>((0.6666666*C251)/(R260*B262))^0.5</f>
        <v>4.4709376806116703</v>
      </c>
      <c r="S262" s="40">
        <f>((0.8333333333*C251)/(R260*B262))^0.5</f>
        <v>4.9986605383395295</v>
      </c>
      <c r="T262" s="38">
        <f>((0.6666666*C251)/(U260*B262))^0.5</f>
        <v>8.4215187895892178</v>
      </c>
      <c r="U262" s="39">
        <f>((0.6666666*C251)/(U260*B262))^0.5</f>
        <v>8.4215187895892178</v>
      </c>
      <c r="V262" s="40">
        <f>((0.8333333333*C251)/(U260*B262))^0.5</f>
        <v>9.4155447142455575</v>
      </c>
      <c r="W262" s="38">
        <f>((0.6666666*C251)/(X260*B262))^0.5</f>
        <v>7.1174824362974753</v>
      </c>
      <c r="X262" s="39">
        <f>((0.6666666*C251)/(X260*B262))^0.5</f>
        <v>7.1174824362974753</v>
      </c>
      <c r="Y262" s="40">
        <f>((0.8333333333*C251)/(X260*B262))^0.5</f>
        <v>7.9575876758312276</v>
      </c>
      <c r="Z262" s="185"/>
      <c r="AG262" s="110"/>
      <c r="AH262" s="110"/>
      <c r="AI262" s="110"/>
      <c r="AJ262" s="110"/>
      <c r="AK262" s="110"/>
      <c r="AL262" s="110"/>
      <c r="AM262" s="110"/>
      <c r="AN262" s="110"/>
      <c r="AO262" s="110"/>
      <c r="AP262" s="110"/>
      <c r="AQ262" s="110"/>
      <c r="AR262" s="110"/>
      <c r="AS262" s="110"/>
      <c r="AT262" s="110"/>
      <c r="AU262" s="110"/>
      <c r="AV262" s="110"/>
      <c r="AW262" s="110"/>
      <c r="AX262" s="110"/>
      <c r="AY262" s="110"/>
    </row>
    <row r="263" spans="1:51" ht="12.75" customHeight="1">
      <c r="A263" s="35" t="s">
        <v>19</v>
      </c>
      <c r="B263" s="54">
        <v>90</v>
      </c>
      <c r="C263" s="191"/>
      <c r="D263" s="37" t="s">
        <v>21</v>
      </c>
      <c r="E263" s="38">
        <f>((76.8*C254)/(144*B263*F260))^0.3333333333333</f>
        <v>3.978277306423907</v>
      </c>
      <c r="F263" s="39">
        <f>((185*C254)/(144*B263*F260))^0.3333333333333</f>
        <v>5.3329218794262214</v>
      </c>
      <c r="G263" s="40">
        <f>((145*C254)/(144*B263*F260))^0.3333333333333</f>
        <v>4.9169672217761873</v>
      </c>
      <c r="H263" s="38">
        <f>((76.8*C254)/(144*B263*I260))^0.3333333333333</f>
        <v>3.4753453381957149</v>
      </c>
      <c r="I263" s="39">
        <f>((185*C254)/(144*B263*I260))^0.3333333333333</f>
        <v>4.658736373831597</v>
      </c>
      <c r="J263" s="40">
        <f>((145*C254)/(144*B263*I260))^0.3333333333333</f>
        <v>4.295366510692447</v>
      </c>
      <c r="K263" s="38">
        <f>((76.8*C254)/(144*B263*L260))^0.3333333333333</f>
        <v>3.1575607906193355</v>
      </c>
      <c r="L263" s="39">
        <f>((185*C254)/(144*B263*L260))^0.3333333333333</f>
        <v>4.232742900732803</v>
      </c>
      <c r="M263" s="40">
        <f>((145*C254)/(144*B263*L260))^0.3333333333333</f>
        <v>3.9025994701704274</v>
      </c>
      <c r="N263" s="38">
        <f>((76.8*C254)/(144*B263*O260))^0.3333333333333</f>
        <v>2.9312197814384713</v>
      </c>
      <c r="O263" s="39">
        <f>((185*C254)/(144*B263*O260))^0.3333333333333</f>
        <v>3.9293304367190576</v>
      </c>
      <c r="P263" s="40">
        <f>((145*C254)/(144*B263*O260))^0.3333333333333</f>
        <v>3.622852424561267</v>
      </c>
      <c r="Q263" s="38">
        <f>((76.8*C254)/(144*B263*R260))^0.3333333333333</f>
        <v>2.4213849812353194</v>
      </c>
      <c r="R263" s="39">
        <f>((185*C254)/(144*B263*R260))^0.3333333333333</f>
        <v>3.2458916134610774</v>
      </c>
      <c r="S263" s="40">
        <f>((145*C254)/(144*B263*R260))^0.3333333333333</f>
        <v>2.9927201316032583</v>
      </c>
      <c r="T263" s="38">
        <f>((76.8*C254)/(144*B263*U260))^0.3333333333333</f>
        <v>3.6931055045024936</v>
      </c>
      <c r="U263" s="39">
        <f>((185*C254)/(144*B263*U260))^0.3333333333333</f>
        <v>4.9506461292148414</v>
      </c>
      <c r="V263" s="40">
        <f>((145*C254)/(144*B263*U260))^0.3333333333333</f>
        <v>4.5645080303673122</v>
      </c>
      <c r="W263" s="38">
        <f>((76.8*C254)/(144*B263*X260))^0.3333333333333</f>
        <v>3.3012800659594097</v>
      </c>
      <c r="X263" s="39">
        <f>((185*C254)/(144*B263*X260))^0.3333333333333</f>
        <v>4.4254000759173353</v>
      </c>
      <c r="Y263" s="40">
        <f>((145*C254)/(144*B263*X260))^0.3333333333333</f>
        <v>4.0802298643220576</v>
      </c>
      <c r="Z263" s="185"/>
      <c r="AG263" s="110"/>
      <c r="AH263" s="110"/>
      <c r="AI263" s="110"/>
      <c r="AJ263" s="110"/>
      <c r="AK263" s="110"/>
      <c r="AL263" s="110"/>
      <c r="AM263" s="110"/>
      <c r="AN263" s="110"/>
      <c r="AO263" s="110"/>
      <c r="AP263" s="110"/>
      <c r="AQ263" s="110"/>
      <c r="AR263" s="110"/>
      <c r="AS263" s="110"/>
      <c r="AT263" s="110"/>
      <c r="AU263" s="110"/>
      <c r="AV263" s="110"/>
      <c r="AW263" s="110"/>
      <c r="AX263" s="110"/>
      <c r="AY263" s="110"/>
    </row>
    <row r="264" spans="1:51" ht="12.75" customHeight="1">
      <c r="A264" s="35" t="s">
        <v>25</v>
      </c>
      <c r="B264" s="55">
        <v>1.88</v>
      </c>
      <c r="C264" s="191"/>
      <c r="D264" s="37" t="s">
        <v>27</v>
      </c>
      <c r="E264" s="38">
        <f>(C258*12)/(0.5*F260*C261*B264)</f>
        <v>26.595744680851066</v>
      </c>
      <c r="F264" s="39">
        <f>(C258*12)/(1.25*F260*C261*B264)</f>
        <v>10.638297872340427</v>
      </c>
      <c r="G264" s="40">
        <f>(C258*12)/(1.1*F260*C261*B264)</f>
        <v>12.088974854932303</v>
      </c>
      <c r="H264" s="38">
        <f>(C258*12)/(0.5*I260*C261*B264)</f>
        <v>17.730496453900709</v>
      </c>
      <c r="I264" s="39">
        <f>(C258*12)/(1.25*I260*C261*B264)</f>
        <v>7.0921985815602842</v>
      </c>
      <c r="J264" s="40">
        <f>(C258*12)/(1.1*I260*C261*B264)</f>
        <v>8.0593165699548681</v>
      </c>
      <c r="K264" s="38">
        <f>(C258*12)/(0.5*L260*C261*B264)</f>
        <v>13.297872340425533</v>
      </c>
      <c r="L264" s="39">
        <f>(C258*12)/(1.25*L260*C261*B264)</f>
        <v>5.3191489361702136</v>
      </c>
      <c r="M264" s="40">
        <f>(C258*12)/(1.1*L260*C261*B264)</f>
        <v>6.0444874274661515</v>
      </c>
      <c r="N264" s="38">
        <f>(C258*12)/(0.5*O260*C261*B264)</f>
        <v>10.638297872340427</v>
      </c>
      <c r="O264" s="39">
        <f>(C258*12)/(1.25*O260*C261*B264)</f>
        <v>4.2553191489361701</v>
      </c>
      <c r="P264" s="40">
        <f>(C258*12)/(1.1*O260*C261*B264)</f>
        <v>4.8355899419729207</v>
      </c>
      <c r="Q264" s="38">
        <f>(C258*12)/(0.5*R260*C261*B264)</f>
        <v>5.9967857228525512</v>
      </c>
      <c r="R264" s="39">
        <f>(C258*12)/(1.25*R260*C261*B264)</f>
        <v>2.3987142891410205</v>
      </c>
      <c r="S264" s="40">
        <f>(C258*12)/(1.1*R260*C261*B264)</f>
        <v>2.725811692205705</v>
      </c>
      <c r="T264" s="38">
        <f>(C258*12)/(0.5*U260*C261*B264)</f>
        <v>21.276595744680854</v>
      </c>
      <c r="U264" s="39">
        <f>(C258*12)/(1.25*U260*C261*B264)</f>
        <v>8.5106382978723403</v>
      </c>
      <c r="V264" s="40">
        <f>(C258*12)/(1.1*U260*C$101*B264)</f>
        <v>9.6711798839458414</v>
      </c>
      <c r="W264" s="38">
        <f>(C258*12)/(0.5*X260*C261*B264)</f>
        <v>15.197568389057754</v>
      </c>
      <c r="X264" s="39">
        <f>(C258*12)/(1.25*X260*C261*B264)</f>
        <v>6.0790273556231007</v>
      </c>
      <c r="Y264" s="40">
        <f>(C258*12)/(1.1*X260*C261*B264)</f>
        <v>6.9079856313898862</v>
      </c>
      <c r="Z264" s="185"/>
      <c r="AG264" s="110"/>
      <c r="AH264" s="110"/>
      <c r="AI264" s="110"/>
      <c r="AJ264" s="110"/>
      <c r="AK264" s="110"/>
      <c r="AL264" s="110"/>
      <c r="AM264" s="110"/>
      <c r="AN264" s="110"/>
      <c r="AO264" s="110"/>
      <c r="AP264" s="110"/>
      <c r="AQ264" s="110"/>
      <c r="AR264" s="110"/>
      <c r="AS264" s="110"/>
      <c r="AT264" s="110"/>
      <c r="AU264" s="110"/>
      <c r="AV264" s="110"/>
      <c r="AW264" s="110"/>
      <c r="AX264" s="110"/>
      <c r="AY264" s="110"/>
    </row>
    <row r="265" spans="1:51" ht="12.75" customHeight="1" thickBot="1">
      <c r="A265" s="191"/>
      <c r="B265" s="191"/>
      <c r="C265" s="191"/>
      <c r="D265" s="78" t="s">
        <v>22</v>
      </c>
      <c r="E265" s="51">
        <f>FLOOR(MIN(E262:E264),0.08333)</f>
        <v>3.9165100000000002</v>
      </c>
      <c r="F265" s="44">
        <f>FLOOR(MIN(F262:F264),0.08333)</f>
        <v>5.24979</v>
      </c>
      <c r="G265" s="52">
        <f>FLOOR(MIN(G262:G264),0.0833)</f>
        <v>4.9146999999999998</v>
      </c>
      <c r="H265" s="51">
        <f>FLOOR(MIN(H262:H264),0.08333)</f>
        <v>3.4165299999999998</v>
      </c>
      <c r="I265" s="44">
        <f>FLOOR(MIN(I262:I264),0.08333)</f>
        <v>4.5831499999999998</v>
      </c>
      <c r="J265" s="52">
        <f>FLOOR(MIN(J262:J264),0.0833)</f>
        <v>4.2482999999999995</v>
      </c>
      <c r="K265" s="51">
        <f>FLOOR(MIN(K262:K264),0.08333)</f>
        <v>3.0832100000000002</v>
      </c>
      <c r="L265" s="44">
        <f>FLOOR(MIN(L262:L264),0.08333)</f>
        <v>4.1665000000000001</v>
      </c>
      <c r="M265" s="52">
        <f>FLOOR(MIN(M262:M264),0.0833)</f>
        <v>3.8317999999999999</v>
      </c>
      <c r="N265" s="51">
        <f>FLOOR(MIN(N262:N264),0.08333)</f>
        <v>2.91655</v>
      </c>
      <c r="O265" s="44">
        <f>FLOOR(MIN(O262:O264),0.08333)</f>
        <v>3.9165100000000002</v>
      </c>
      <c r="P265" s="52">
        <f>FLOOR(MIN(P262:P264),0.0833)</f>
        <v>3.5819000000000001</v>
      </c>
      <c r="Q265" s="51">
        <f>FLOOR(MIN(Q262:Q264),0.08333)</f>
        <v>2.4165700000000001</v>
      </c>
      <c r="R265" s="44">
        <f>FLOOR(MIN(R262:R264),0.08333)</f>
        <v>2.33324</v>
      </c>
      <c r="S265" s="52">
        <f>FLOOR(MIN(S262:S264),0.0833)</f>
        <v>2.6656</v>
      </c>
      <c r="T265" s="51">
        <f>FLOOR(MIN(T262:T264),0.08333)</f>
        <v>3.6665200000000002</v>
      </c>
      <c r="U265" s="44">
        <f>FLOOR(MIN(U262:U264),0.08333)</f>
        <v>4.9164700000000003</v>
      </c>
      <c r="V265" s="52">
        <f>FLOOR(MIN(V262:V264),0.0833)</f>
        <v>4.4981999999999998</v>
      </c>
      <c r="W265" s="51">
        <f>FLOOR(MIN(W262:W264),0.08333)</f>
        <v>3.24987</v>
      </c>
      <c r="X265" s="44">
        <f>FLOOR(MIN(X262:X264),0.08333)</f>
        <v>4.4164900000000005</v>
      </c>
      <c r="Y265" s="52">
        <f>FLOOR(MIN(Y262:Y264),0.0833)</f>
        <v>3.9984000000000002</v>
      </c>
      <c r="Z265" s="185"/>
      <c r="AG265" s="110"/>
      <c r="AH265" s="110"/>
      <c r="AI265" s="110"/>
      <c r="AJ265" s="110"/>
      <c r="AK265" s="110"/>
      <c r="AL265" s="110"/>
      <c r="AM265" s="110"/>
      <c r="AN265" s="110"/>
      <c r="AO265" s="110"/>
      <c r="AP265" s="110"/>
      <c r="AQ265" s="110"/>
      <c r="AR265" s="110"/>
      <c r="AS265" s="110"/>
      <c r="AT265" s="110"/>
      <c r="AU265" s="110"/>
      <c r="AV265" s="110"/>
      <c r="AW265" s="110"/>
      <c r="AX265" s="110"/>
      <c r="AY265" s="110"/>
    </row>
    <row r="266" spans="1:51" s="204" customFormat="1">
      <c r="A266" s="200"/>
      <c r="B266" s="200"/>
      <c r="C266" s="200"/>
      <c r="D266" s="200"/>
      <c r="E266" s="200"/>
      <c r="F266" s="200"/>
      <c r="G266" s="200"/>
      <c r="H266" s="200"/>
      <c r="I266" s="200"/>
      <c r="J266" s="200"/>
      <c r="K266" s="200"/>
      <c r="L266" s="200"/>
      <c r="M266" s="200"/>
      <c r="N266" s="200"/>
      <c r="O266" s="200"/>
      <c r="P266" s="200"/>
      <c r="Q266" s="200"/>
      <c r="R266" s="200"/>
      <c r="S266" s="200"/>
      <c r="T266" s="200"/>
      <c r="U266" s="200"/>
      <c r="V266" s="200"/>
      <c r="W266" s="200"/>
      <c r="X266" s="200"/>
      <c r="Y266" s="200"/>
      <c r="Z266" s="200"/>
    </row>
  </sheetData>
  <mergeCells count="107">
    <mergeCell ref="A87:B87"/>
    <mergeCell ref="AB13:AC13"/>
    <mergeCell ref="AB15:AC15"/>
    <mergeCell ref="AB18:AC18"/>
    <mergeCell ref="AB23:AC23"/>
    <mergeCell ref="AB25:AC25"/>
    <mergeCell ref="AB45:AR45"/>
    <mergeCell ref="AM31:AO31"/>
    <mergeCell ref="AP31:AR31"/>
    <mergeCell ref="AB46:AF46"/>
    <mergeCell ref="AB47:AF47"/>
    <mergeCell ref="AB48:AF48"/>
    <mergeCell ref="AB49:AF49"/>
    <mergeCell ref="AB50:AF50"/>
    <mergeCell ref="AB51:AF51"/>
    <mergeCell ref="AB52:AF52"/>
    <mergeCell ref="AI81:AL81"/>
    <mergeCell ref="B140:C140"/>
    <mergeCell ref="A147:B147"/>
    <mergeCell ref="AT159:AU159"/>
    <mergeCell ref="B160:C160"/>
    <mergeCell ref="A167:B167"/>
    <mergeCell ref="A247:B247"/>
    <mergeCell ref="B260:C260"/>
    <mergeCell ref="AT179:AU179"/>
    <mergeCell ref="B180:C180"/>
    <mergeCell ref="A187:B187"/>
    <mergeCell ref="AT199:AU199"/>
    <mergeCell ref="B200:C200"/>
    <mergeCell ref="A207:B207"/>
    <mergeCell ref="AT219:AU219"/>
    <mergeCell ref="B220:C220"/>
    <mergeCell ref="A227:B227"/>
    <mergeCell ref="B240:C240"/>
    <mergeCell ref="B100:C100"/>
    <mergeCell ref="A107:B107"/>
    <mergeCell ref="B120:C120"/>
    <mergeCell ref="A127:B127"/>
    <mergeCell ref="AT139:AU139"/>
    <mergeCell ref="AB33:AC33"/>
    <mergeCell ref="AB35:AC35"/>
    <mergeCell ref="AB38:AC38"/>
    <mergeCell ref="AB40:AR43"/>
    <mergeCell ref="AB60:AR60"/>
    <mergeCell ref="AI82:AL82"/>
    <mergeCell ref="AI83:AL83"/>
    <mergeCell ref="AC88:AE88"/>
    <mergeCell ref="AF88:AL88"/>
    <mergeCell ref="AC89:AE89"/>
    <mergeCell ref="AF89:AL89"/>
    <mergeCell ref="AC90:AE90"/>
    <mergeCell ref="AF90:AL90"/>
    <mergeCell ref="AC91:AE91"/>
    <mergeCell ref="AF91:AL91"/>
    <mergeCell ref="AC92:AE92"/>
    <mergeCell ref="AF92:AL92"/>
    <mergeCell ref="AN83:AR83"/>
    <mergeCell ref="A84:B85"/>
    <mergeCell ref="BB173:BE173"/>
    <mergeCell ref="BB93:BE93"/>
    <mergeCell ref="AB93:AO93"/>
    <mergeCell ref="AC94:AE94"/>
    <mergeCell ref="AF94:AL94"/>
    <mergeCell ref="AC95:AE95"/>
    <mergeCell ref="AF95:AL95"/>
    <mergeCell ref="AC96:AE96"/>
    <mergeCell ref="AF96:AL96"/>
    <mergeCell ref="AT31:AV31"/>
    <mergeCell ref="AW31:AY31"/>
    <mergeCell ref="AB32:AC32"/>
    <mergeCell ref="AB22:AC22"/>
    <mergeCell ref="AB31:AC31"/>
    <mergeCell ref="AD31:AF31"/>
    <mergeCell ref="AG31:AI31"/>
    <mergeCell ref="AJ31:AL31"/>
    <mergeCell ref="AB28:AC28"/>
    <mergeCell ref="AT11:AV11"/>
    <mergeCell ref="AW11:AY11"/>
    <mergeCell ref="AB12:AC12"/>
    <mergeCell ref="AB21:AC21"/>
    <mergeCell ref="AD21:AF21"/>
    <mergeCell ref="AG21:AI21"/>
    <mergeCell ref="AJ21:AL21"/>
    <mergeCell ref="AM21:AO21"/>
    <mergeCell ref="AP21:AR21"/>
    <mergeCell ref="AT21:AV21"/>
    <mergeCell ref="AW21:AY21"/>
    <mergeCell ref="AJ3:AO3"/>
    <mergeCell ref="AB11:AC11"/>
    <mergeCell ref="AD11:AF11"/>
    <mergeCell ref="AG11:AI11"/>
    <mergeCell ref="AJ11:AL11"/>
    <mergeCell ref="AM11:AO11"/>
    <mergeCell ref="AC87:AL87"/>
    <mergeCell ref="AG51:AR51"/>
    <mergeCell ref="AG52:AR52"/>
    <mergeCell ref="AG46:AR46"/>
    <mergeCell ref="AG47:AR47"/>
    <mergeCell ref="AG48:AR48"/>
    <mergeCell ref="AG49:AJ49"/>
    <mergeCell ref="AK49:AN49"/>
    <mergeCell ref="AO49:AR49"/>
    <mergeCell ref="AG50:AJ50"/>
    <mergeCell ref="AK50:AN50"/>
    <mergeCell ref="AO50:AR50"/>
    <mergeCell ref="AC7:AE8"/>
    <mergeCell ref="AP11:AR11"/>
  </mergeCells>
  <phoneticPr fontId="2" type="noConversion"/>
  <dataValidations count="1">
    <dataValidation type="list" allowBlank="1" showInputMessage="1" showErrorMessage="1" sqref="C85" xr:uid="{E4BD140B-D85D-40E8-9196-F0EDD4182F49}">
      <formula1>$E$85:$E$86</formula1>
    </dataValidation>
  </dataValidations>
  <pageMargins left="0.25" right="0.25" top="0.5" bottom="0.25" header="0.3" footer="0.3"/>
  <pageSetup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Pg 1</vt:lpstr>
      <vt:lpstr>Pg 2_R-panel</vt:lpstr>
      <vt:lpstr>'Pg 1'!Print_Area</vt:lpstr>
      <vt:lpstr>'Pg 2_R-panel'!Print_Area</vt:lpstr>
    </vt:vector>
  </TitlesOfParts>
  <Company>ENDURO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W. PHAUP</dc:creator>
  <cp:lastModifiedBy>Rachel Ciarciello</cp:lastModifiedBy>
  <cp:lastPrinted>2025-02-20T14:57:16Z</cp:lastPrinted>
  <dcterms:created xsi:type="dcterms:W3CDTF">1996-04-12T18:38:18Z</dcterms:created>
  <dcterms:modified xsi:type="dcterms:W3CDTF">2025-03-10T15:48:50Z</dcterms:modified>
</cp:coreProperties>
</file>